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530" tabRatio="607" activeTab="0"/>
  </bookViews>
  <sheets>
    <sheet name="Indywidualny" sheetId="1" r:id="rId1"/>
    <sheet name="TEAM i Zespołowy" sheetId="2" r:id="rId2"/>
    <sheet name="MIX" sheetId="3" r:id="rId3"/>
    <sheet name="Dziewczęta" sheetId="4" r:id="rId4"/>
    <sheet name="Do lat 14" sheetId="5" r:id="rId5"/>
  </sheets>
  <definedNames/>
  <calcPr fullCalcOnLoad="1"/>
</workbook>
</file>

<file path=xl/sharedStrings.xml><?xml version="1.0" encoding="utf-8"?>
<sst xmlns="http://schemas.openxmlformats.org/spreadsheetml/2006/main" count="194" uniqueCount="105">
  <si>
    <t>Symbol regat</t>
  </si>
  <si>
    <t>Puchar Europy Centralnej</t>
  </si>
  <si>
    <t>Puchar PZŻ</t>
  </si>
  <si>
    <t>PUCHAR</t>
  </si>
  <si>
    <t>współczynnik imprezy</t>
  </si>
  <si>
    <t>POLSKI</t>
  </si>
  <si>
    <t>Liczba startujących</t>
  </si>
  <si>
    <t>L.p.</t>
  </si>
  <si>
    <t>Nazwisko i imię</t>
  </si>
  <si>
    <t>Klub</t>
  </si>
  <si>
    <t xml:space="preserve">        z a j ę t e  m i e j s c a, / p k t.</t>
  </si>
  <si>
    <t>pkt.</t>
  </si>
  <si>
    <t>MKŻ Mikołajki</t>
  </si>
  <si>
    <t>PMOS Pisz</t>
  </si>
  <si>
    <t>MKS Dwójka Warszawa</t>
  </si>
  <si>
    <t>UKS Żeglarz Wrocław</t>
  </si>
  <si>
    <t>UKŻ Grot Osir Suwałki</t>
  </si>
  <si>
    <t>MBSW/UKŻR Gizycko</t>
  </si>
  <si>
    <t>UKŻ Lemelka Kartuzy</t>
  </si>
  <si>
    <t>YKP Kraków</t>
  </si>
  <si>
    <t>Mistrzostwa PSKC</t>
  </si>
  <si>
    <t>Leymańczyk Magdalena 02, Grusznis Zuzanna 06</t>
  </si>
  <si>
    <t>Skocz Michał 03, Magier Stanisław 06</t>
  </si>
  <si>
    <t>UKŻ Ostróda</t>
  </si>
  <si>
    <t>KST Elektryk Grudziądz</t>
  </si>
  <si>
    <t>ŻUKS Stężyca</t>
  </si>
  <si>
    <t>Regaty</t>
  </si>
  <si>
    <t>Stężyca</t>
  </si>
  <si>
    <t>Suma</t>
  </si>
  <si>
    <t>Puchar j.Ros</t>
  </si>
  <si>
    <t>Raszczyk Patrycja 03, Zachłowska Zuzanna 05</t>
  </si>
  <si>
    <t>KST Włókniarz Chełmża</t>
  </si>
  <si>
    <t>Hościłowicz Michalina 03, Tyczkowska Klara 07</t>
  </si>
  <si>
    <t>Suwałki</t>
  </si>
  <si>
    <t>PSKC</t>
  </si>
  <si>
    <t>Pisz</t>
  </si>
  <si>
    <t>Ligęza Bartosz 02, Dobosz Jan 05</t>
  </si>
  <si>
    <t>Kategoria MIX</t>
  </si>
  <si>
    <t>Wynik</t>
  </si>
  <si>
    <t>Kategoria dziewcząt</t>
  </si>
  <si>
    <t>Indywidualnie</t>
  </si>
  <si>
    <t>Zespołowo</t>
  </si>
  <si>
    <t>wynik</t>
  </si>
  <si>
    <t>Klubowy Zespołowo</t>
  </si>
  <si>
    <t>Puchar Jeź.Raduńskiego Górnego</t>
  </si>
  <si>
    <t>Puchar Prezydenta Suwałk</t>
  </si>
  <si>
    <t>Puchar PMOS</t>
  </si>
  <si>
    <t>Jarczewski Marcin 02, Czapiewska Julia 08</t>
  </si>
  <si>
    <t>MBSW UKŻR Giżycko</t>
  </si>
  <si>
    <t>Wasilewski Marcin 02, Wasilewska Martyna 08</t>
  </si>
  <si>
    <t>Szlija Bartłomiej 01, Plichta Oskar 03</t>
  </si>
  <si>
    <t>UKŻ Lamelka Kartuzy</t>
  </si>
  <si>
    <t>Kajeta Paweł 02, Roszkowski Tymoteusz 06</t>
  </si>
  <si>
    <t>Ryzińska Wiktoria 02, Mielewczyk Julia 06</t>
  </si>
  <si>
    <t>Banach Laura 04, Tymińska Anna 08</t>
  </si>
  <si>
    <t>Kołakowski Krzysztof 03, Majewski Jędrzej 06</t>
  </si>
  <si>
    <t>Walter Malwina 03, Łyczko Anna 06</t>
  </si>
  <si>
    <t>Kołakowski Krystian 02, Ptaszkiewicz Wojciech 06</t>
  </si>
  <si>
    <t>Kąkol Agnieszka 03, Tomaszewska Nina 08</t>
  </si>
  <si>
    <t>Kuszewski Paweł 04, Endler-Kozłowski Kamil 06</t>
  </si>
  <si>
    <t>Kuliś Oliwia 05, Kowalczyk Bartosz 04</t>
  </si>
  <si>
    <t>Wolska Zofia 04, Trzebiatowska Daniela 11</t>
  </si>
  <si>
    <t>Walter Antoni 03, Sikorski Norbert 08</t>
  </si>
  <si>
    <t>Siemaszkiewicz Amelia 05, Kusyk Maria 05</t>
  </si>
  <si>
    <t>Dębkowski Michał 03, Bulik Zdzisław 06</t>
  </si>
  <si>
    <t>Lubczańska Karolina 01, Korzeniewska Magdalena 09</t>
  </si>
  <si>
    <t>Cendrowski Piotr 05, Rutkowski Adam 06</t>
  </si>
  <si>
    <t>Targos Daria 05, Hochtaubel Zofia 04</t>
  </si>
  <si>
    <t>Sławiński Ignacy 03, Woźniak Krzysztof 07</t>
  </si>
  <si>
    <t>PiaseckaAmelia 03, Nowak Aniela 07</t>
  </si>
  <si>
    <t>UKŻ Grot OSiR Suwałki</t>
  </si>
  <si>
    <t>Hochtaubel Antoni 02, Cesarz Maciej 07</t>
  </si>
  <si>
    <t>Buś Tomasz 04, Pytliński Witold 07</t>
  </si>
  <si>
    <t>Zalewski Wojciech 03, Zalewski Jan 08</t>
  </si>
  <si>
    <t>Ostrowska Zuzanna 05, Bujka Hanna 07</t>
  </si>
  <si>
    <t>Rutkowski Franciszek 05, Kopyra Jan 05</t>
  </si>
  <si>
    <t>Zalewski Tadeusz 05, Pytliński Maciej 05</t>
  </si>
  <si>
    <t xml:space="preserve">Kowalczyk Marta 03, Markowska Zuzanna 08 </t>
  </si>
  <si>
    <t>Urbanik Wiktoria 03, Glinecka Jagoda 05</t>
  </si>
  <si>
    <t>Cielecka Gabriela 02, Kucharska Natalia 09</t>
  </si>
  <si>
    <t>Gloeh Hanna 05, Sitkowska Julita 05</t>
  </si>
  <si>
    <t>Śliwiński Łukasz 07, Tymińska Katarzyna 06</t>
  </si>
  <si>
    <t>Adamski Jakub 06, Kołakowski Beniamin 06</t>
  </si>
  <si>
    <t>Drozdowski Jakub 05, Leszczyńska Amelia 06</t>
  </si>
  <si>
    <t>Ejdys Oliwia 05, Kołakowska Emanuela 08</t>
  </si>
  <si>
    <t>Szczesnik Maria 06, Karwowska Julia 08</t>
  </si>
  <si>
    <t>KTS ELEKTRYK Grudziądz</t>
  </si>
  <si>
    <t>Ruczyński Adrian 03, Kuliś Bartosz 08</t>
  </si>
  <si>
    <t xml:space="preserve">Orkisz Karol 03, Orkisz Antoni 06 </t>
  </si>
  <si>
    <t>Wasilewski Mateusz 05, Kundzicz Julia 05</t>
  </si>
  <si>
    <t xml:space="preserve">Kisłowska Maria 04, Gref Julia 08 </t>
  </si>
  <si>
    <t>Żynda Oliwia 05, Żynda Maja 09</t>
  </si>
  <si>
    <t>Marek Mikołaj 04, Korzeniewski 04</t>
  </si>
  <si>
    <t>Raszczyk Piotr 05, Dąbrowski Jakub 10</t>
  </si>
  <si>
    <t>Krysiak Krystian 04, Lis Mateusz 05</t>
  </si>
  <si>
    <t>Leszczyńska Amelia 06, Falęcik Łucja 09</t>
  </si>
  <si>
    <t>Kurjańczyk Hubert 01, Marszalik Weronika 06</t>
  </si>
  <si>
    <t>Kurjańczyk Marcel 04, Nowak Filip 08</t>
  </si>
  <si>
    <t>Puchar Polski Klasy Cadet 2018</t>
  </si>
  <si>
    <t>2018r.</t>
  </si>
  <si>
    <t>Dann Stanisław 04, Siemaszkiewicz Amelia 05</t>
  </si>
  <si>
    <t>PZZ</t>
  </si>
  <si>
    <t>Ostróda</t>
  </si>
  <si>
    <t>Bordewicz Kamil 02, Bulge Michał 06</t>
  </si>
  <si>
    <t>KST Elektryk Grudziądź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</si>
</sst>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\-??\ _z_ł_-;_-@_-"/>
    <numFmt numFmtId="166" formatCode="_-* #,##0\ _z_ł_-;\-* #,##0\ _z_ł_-;_-* \-??\ _z_ł_-;_-@_-"/>
    <numFmt numFmtId="167" formatCode="yy\-mm"/>
    <numFmt numFmtId="168" formatCode="[$-415]d\ mmmm\ yyyy"/>
    <numFmt numFmtId="169" formatCode="0.00;[Red]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0\-000"/>
    <numFmt numFmtId="175" formatCode="_-* #,##0.000\ _z_ł_-;\-* #,##0.000\ _z_ł_-;_-* \-??\ _z_ł_-;_-@_-"/>
    <numFmt numFmtId="176" formatCode="0.000"/>
  </numFmts>
  <fonts count="8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u val="single"/>
      <sz val="10"/>
      <name val="Arial CE"/>
      <family val="0"/>
    </font>
    <font>
      <u val="single"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u val="single"/>
      <sz val="9.6"/>
      <color indexed="12"/>
      <name val="Arial CE"/>
      <family val="2"/>
    </font>
    <font>
      <u val="single"/>
      <sz val="9.6"/>
      <color indexed="2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0"/>
    </font>
    <font>
      <sz val="10"/>
      <color indexed="17"/>
      <name val="Arial"/>
      <family val="2"/>
    </font>
    <font>
      <sz val="10"/>
      <color indexed="17"/>
      <name val="Arial CE"/>
      <family val="0"/>
    </font>
    <font>
      <sz val="10"/>
      <color indexed="30"/>
      <name val="Arial"/>
      <family val="2"/>
    </font>
    <font>
      <u val="single"/>
      <sz val="10"/>
      <color indexed="30"/>
      <name val="Arial CE"/>
      <family val="2"/>
    </font>
    <font>
      <u val="single"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62"/>
      <name val="Arial CE"/>
      <family val="2"/>
    </font>
    <font>
      <u val="single"/>
      <sz val="10"/>
      <color indexed="62"/>
      <name val="Arial CE"/>
      <family val="0"/>
    </font>
    <font>
      <b/>
      <u val="single"/>
      <sz val="10"/>
      <color indexed="36"/>
      <name val="Arial CE"/>
      <family val="2"/>
    </font>
    <font>
      <b/>
      <sz val="10"/>
      <color indexed="36"/>
      <name val="Arial CE"/>
      <family val="2"/>
    </font>
    <font>
      <sz val="10"/>
      <color indexed="11"/>
      <name val="Arial CE"/>
      <family val="0"/>
    </font>
    <font>
      <sz val="10"/>
      <color indexed="11"/>
      <name val="Arial"/>
      <family val="2"/>
    </font>
    <font>
      <sz val="10"/>
      <color indexed="40"/>
      <name val="Arial CE"/>
      <family val="2"/>
    </font>
    <font>
      <sz val="10"/>
      <color indexed="40"/>
      <name val="Arial"/>
      <family val="2"/>
    </font>
    <font>
      <sz val="10"/>
      <color indexed="50"/>
      <name val="Arial CE"/>
      <family val="0"/>
    </font>
    <font>
      <b/>
      <sz val="10"/>
      <color indexed="14"/>
      <name val="Arial"/>
      <family val="2"/>
    </font>
    <font>
      <b/>
      <sz val="10"/>
      <color indexed="14"/>
      <name val="Arial CE"/>
      <family val="2"/>
    </font>
    <font>
      <u val="single"/>
      <sz val="9.6"/>
      <color theme="10"/>
      <name val="Arial CE"/>
      <family val="2"/>
    </font>
    <font>
      <u val="single"/>
      <sz val="9.6"/>
      <color theme="11"/>
      <name val="Arial CE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0"/>
    </font>
    <font>
      <sz val="10"/>
      <color rgb="FF00B050"/>
      <name val="Arial"/>
      <family val="2"/>
    </font>
    <font>
      <sz val="10"/>
      <color rgb="FF00B050"/>
      <name val="Arial CE"/>
      <family val="0"/>
    </font>
    <font>
      <sz val="10"/>
      <color rgb="FF0070C0"/>
      <name val="Arial"/>
      <family val="2"/>
    </font>
    <font>
      <u val="single"/>
      <sz val="10"/>
      <color rgb="FF0070C0"/>
      <name val="Arial CE"/>
      <family val="2"/>
    </font>
    <font>
      <u val="single"/>
      <sz val="10"/>
      <color rgb="FF0070C0"/>
      <name val="Arial"/>
      <family val="2"/>
    </font>
    <font>
      <sz val="10"/>
      <color theme="4"/>
      <name val="Arial"/>
      <family val="2"/>
    </font>
    <font>
      <sz val="10"/>
      <color theme="4"/>
      <name val="Arial CE"/>
      <family val="2"/>
    </font>
    <font>
      <u val="single"/>
      <sz val="10"/>
      <color theme="4"/>
      <name val="Arial CE"/>
      <family val="0"/>
    </font>
    <font>
      <b/>
      <u val="single"/>
      <sz val="10"/>
      <color rgb="FF7030A0"/>
      <name val="Arial CE"/>
      <family val="2"/>
    </font>
    <font>
      <b/>
      <sz val="10"/>
      <color rgb="FF7030A0"/>
      <name val="Arial CE"/>
      <family val="2"/>
    </font>
    <font>
      <sz val="10"/>
      <color rgb="FF82D947"/>
      <name val="Arial CE"/>
      <family val="0"/>
    </font>
    <font>
      <sz val="10"/>
      <color rgb="FF82D947"/>
      <name val="Arial"/>
      <family val="2"/>
    </font>
    <font>
      <sz val="10"/>
      <color rgb="FF00B0F0"/>
      <name val="Arial CE"/>
      <family val="2"/>
    </font>
    <font>
      <sz val="10"/>
      <color rgb="FF00B0F0"/>
      <name val="Arial"/>
      <family val="2"/>
    </font>
    <font>
      <sz val="10"/>
      <color rgb="FF92D050"/>
      <name val="Arial CE"/>
      <family val="0"/>
    </font>
    <font>
      <b/>
      <sz val="10"/>
      <color rgb="FFCC00FF"/>
      <name val="Arial"/>
      <family val="2"/>
    </font>
    <font>
      <b/>
      <sz val="10"/>
      <color rgb="FFCC00FF"/>
      <name val="Arial CE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12AA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20" fillId="0" borderId="11" xfId="0" applyFont="1" applyBorder="1" applyAlignment="1">
      <alignment/>
    </xf>
    <xf numFmtId="0" fontId="21" fillId="24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5" borderId="15" xfId="0" applyFill="1" applyBorder="1" applyAlignment="1">
      <alignment/>
    </xf>
    <xf numFmtId="0" fontId="0" fillId="0" borderId="16" xfId="0" applyBorder="1" applyAlignment="1">
      <alignment/>
    </xf>
    <xf numFmtId="0" fontId="0" fillId="24" borderId="14" xfId="0" applyFill="1" applyBorder="1" applyAlignment="1">
      <alignment/>
    </xf>
    <xf numFmtId="2" fontId="0" fillId="2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3" xfId="0" applyFont="1" applyBorder="1" applyAlignment="1">
      <alignment/>
    </xf>
    <xf numFmtId="0" fontId="21" fillId="4" borderId="13" xfId="0" applyFont="1" applyFill="1" applyBorder="1" applyAlignment="1">
      <alignment/>
    </xf>
    <xf numFmtId="0" fontId="21" fillId="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5" borderId="19" xfId="0" applyFill="1" applyBorder="1" applyAlignment="1">
      <alignment/>
    </xf>
    <xf numFmtId="0" fontId="21" fillId="24" borderId="20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2" fillId="24" borderId="0" xfId="0" applyFont="1" applyFill="1" applyAlignment="1">
      <alignment/>
    </xf>
    <xf numFmtId="0" fontId="23" fillId="26" borderId="28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166" fontId="22" fillId="24" borderId="0" xfId="42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3" fillId="27" borderId="29" xfId="0" applyFont="1" applyFill="1" applyBorder="1" applyAlignment="1">
      <alignment/>
    </xf>
    <xf numFmtId="0" fontId="0" fillId="0" borderId="0" xfId="0" applyFont="1" applyAlignment="1">
      <alignment/>
    </xf>
    <xf numFmtId="2" fontId="2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2" fontId="23" fillId="28" borderId="31" xfId="0" applyNumberFormat="1" applyFont="1" applyFill="1" applyBorder="1" applyAlignment="1">
      <alignment/>
    </xf>
    <xf numFmtId="2" fontId="23" fillId="28" borderId="3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0" fontId="0" fillId="31" borderId="34" xfId="0" applyNumberFormat="1" applyFill="1" applyBorder="1" applyAlignment="1">
      <alignment/>
    </xf>
    <xf numFmtId="0" fontId="23" fillId="31" borderId="35" xfId="0" applyFont="1" applyFill="1" applyBorder="1" applyAlignment="1">
      <alignment/>
    </xf>
    <xf numFmtId="2" fontId="24" fillId="31" borderId="32" xfId="0" applyNumberFormat="1" applyFont="1" applyFill="1" applyBorder="1" applyAlignment="1">
      <alignment/>
    </xf>
    <xf numFmtId="0" fontId="0" fillId="31" borderId="36" xfId="0" applyNumberFormat="1" applyFill="1" applyBorder="1" applyAlignment="1">
      <alignment/>
    </xf>
    <xf numFmtId="0" fontId="0" fillId="31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27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58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5" fillId="0" borderId="37" xfId="0" applyFont="1" applyBorder="1" applyAlignment="1">
      <alignment/>
    </xf>
    <xf numFmtId="0" fontId="25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59" fillId="0" borderId="37" xfId="0" applyFont="1" applyFill="1" applyBorder="1" applyAlignment="1">
      <alignment/>
    </xf>
    <xf numFmtId="0" fontId="58" fillId="0" borderId="3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27" fillId="32" borderId="21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5" borderId="31" xfId="0" applyFont="1" applyFill="1" applyBorder="1" applyAlignment="1">
      <alignment/>
    </xf>
    <xf numFmtId="0" fontId="27" fillId="35" borderId="39" xfId="0" applyFont="1" applyFill="1" applyBorder="1" applyAlignment="1">
      <alignment horizontal="left"/>
    </xf>
    <xf numFmtId="0" fontId="27" fillId="36" borderId="39" xfId="0" applyFont="1" applyFill="1" applyBorder="1" applyAlignment="1">
      <alignment/>
    </xf>
    <xf numFmtId="0" fontId="27" fillId="35" borderId="39" xfId="0" applyFont="1" applyFill="1" applyBorder="1" applyAlignment="1">
      <alignment/>
    </xf>
    <xf numFmtId="0" fontId="27" fillId="37" borderId="39" xfId="0" applyFont="1" applyFill="1" applyBorder="1" applyAlignment="1">
      <alignment/>
    </xf>
    <xf numFmtId="0" fontId="27" fillId="36" borderId="19" xfId="0" applyFont="1" applyFill="1" applyBorder="1" applyAlignment="1">
      <alignment/>
    </xf>
    <xf numFmtId="0" fontId="27" fillId="34" borderId="40" xfId="0" applyFont="1" applyFill="1" applyBorder="1" applyAlignment="1">
      <alignment/>
    </xf>
    <xf numFmtId="0" fontId="0" fillId="0" borderId="18" xfId="0" applyBorder="1" applyAlignment="1">
      <alignment/>
    </xf>
    <xf numFmtId="2" fontId="27" fillId="32" borderId="41" xfId="0" applyNumberFormat="1" applyFont="1" applyFill="1" applyBorder="1" applyAlignment="1">
      <alignment horizontal="left"/>
    </xf>
    <xf numFmtId="0" fontId="27" fillId="34" borderId="42" xfId="0" applyFont="1" applyFill="1" applyBorder="1" applyAlignment="1">
      <alignment/>
    </xf>
    <xf numFmtId="164" fontId="0" fillId="24" borderId="18" xfId="0" applyNumberFormat="1" applyFill="1" applyBorder="1" applyAlignment="1">
      <alignment/>
    </xf>
    <xf numFmtId="0" fontId="28" fillId="35" borderId="41" xfId="0" applyFont="1" applyFill="1" applyBorder="1" applyAlignment="1">
      <alignment/>
    </xf>
    <xf numFmtId="2" fontId="0" fillId="0" borderId="43" xfId="0" applyNumberFormat="1" applyFill="1" applyBorder="1" applyAlignment="1">
      <alignment/>
    </xf>
    <xf numFmtId="0" fontId="28" fillId="32" borderId="41" xfId="0" applyFont="1" applyFill="1" applyBorder="1" applyAlignment="1">
      <alignment/>
    </xf>
    <xf numFmtId="0" fontId="27" fillId="32" borderId="44" xfId="0" applyFont="1" applyFill="1" applyBorder="1" applyAlignment="1">
      <alignment/>
    </xf>
    <xf numFmtId="0" fontId="27" fillId="36" borderId="45" xfId="0" applyFont="1" applyFill="1" applyBorder="1" applyAlignment="1">
      <alignment/>
    </xf>
    <xf numFmtId="2" fontId="27" fillId="35" borderId="46" xfId="0" applyNumberFormat="1" applyFont="1" applyFill="1" applyBorder="1" applyAlignment="1">
      <alignment horizontal="left"/>
    </xf>
    <xf numFmtId="0" fontId="0" fillId="38" borderId="36" xfId="0" applyNumberFormat="1" applyFill="1" applyBorder="1" applyAlignment="1">
      <alignment/>
    </xf>
    <xf numFmtId="0" fontId="23" fillId="38" borderId="32" xfId="0" applyNumberFormat="1" applyFont="1" applyFill="1" applyBorder="1" applyAlignment="1">
      <alignment/>
    </xf>
    <xf numFmtId="2" fontId="27" fillId="36" borderId="39" xfId="0" applyNumberFormat="1" applyFont="1" applyFill="1" applyBorder="1" applyAlignment="1">
      <alignment/>
    </xf>
    <xf numFmtId="2" fontId="0" fillId="38" borderId="47" xfId="0" applyNumberFormat="1" applyFill="1" applyBorder="1" applyAlignment="1">
      <alignment/>
    </xf>
    <xf numFmtId="0" fontId="59" fillId="0" borderId="37" xfId="0" applyFont="1" applyBorder="1" applyAlignment="1">
      <alignment/>
    </xf>
    <xf numFmtId="0" fontId="29" fillId="0" borderId="37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2" fontId="0" fillId="39" borderId="48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2" fontId="23" fillId="39" borderId="32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8" fillId="0" borderId="37" xfId="0" applyFont="1" applyFill="1" applyBorder="1" applyAlignment="1">
      <alignment/>
    </xf>
    <xf numFmtId="2" fontId="0" fillId="0" borderId="47" xfId="0" applyNumberForma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40" borderId="49" xfId="0" applyNumberFormat="1" applyFill="1" applyBorder="1" applyAlignment="1">
      <alignment/>
    </xf>
    <xf numFmtId="0" fontId="0" fillId="40" borderId="36" xfId="0" applyNumberFormat="1" applyFill="1" applyBorder="1" applyAlignment="1">
      <alignment/>
    </xf>
    <xf numFmtId="2" fontId="23" fillId="40" borderId="32" xfId="0" applyNumberFormat="1" applyFont="1" applyFill="1" applyBorder="1" applyAlignment="1">
      <alignment/>
    </xf>
    <xf numFmtId="2" fontId="23" fillId="40" borderId="29" xfId="0" applyNumberFormat="1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0" fillId="24" borderId="50" xfId="0" applyFill="1" applyBorder="1" applyAlignment="1">
      <alignment/>
    </xf>
    <xf numFmtId="0" fontId="27" fillId="36" borderId="5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41" borderId="47" xfId="0" applyNumberFormat="1" applyFill="1" applyBorder="1" applyAlignment="1">
      <alignment/>
    </xf>
    <xf numFmtId="164" fontId="0" fillId="34" borderId="47" xfId="0" applyNumberFormat="1" applyFill="1" applyBorder="1" applyAlignment="1">
      <alignment/>
    </xf>
    <xf numFmtId="0" fontId="0" fillId="36" borderId="36" xfId="0" applyNumberFormat="1" applyFill="1" applyBorder="1" applyAlignment="1">
      <alignment/>
    </xf>
    <xf numFmtId="2" fontId="23" fillId="36" borderId="32" xfId="0" applyNumberFormat="1" applyFont="1" applyFill="1" applyBorder="1" applyAlignment="1">
      <alignment/>
    </xf>
    <xf numFmtId="164" fontId="0" fillId="0" borderId="47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2" fontId="23" fillId="0" borderId="31" xfId="0" applyNumberFormat="1" applyFont="1" applyFill="1" applyBorder="1" applyAlignment="1">
      <alignment/>
    </xf>
    <xf numFmtId="0" fontId="0" fillId="0" borderId="36" xfId="0" applyNumberFormat="1" applyFill="1" applyBorder="1" applyAlignment="1">
      <alignment/>
    </xf>
    <xf numFmtId="2" fontId="23" fillId="0" borderId="32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2" fontId="30" fillId="31" borderId="31" xfId="0" applyNumberFormat="1" applyFont="1" applyFill="1" applyBorder="1" applyAlignment="1">
      <alignment/>
    </xf>
    <xf numFmtId="2" fontId="30" fillId="39" borderId="31" xfId="0" applyNumberFormat="1" applyFont="1" applyFill="1" applyBorder="1" applyAlignment="1">
      <alignment/>
    </xf>
    <xf numFmtId="2" fontId="30" fillId="31" borderId="32" xfId="0" applyNumberFormat="1" applyFont="1" applyFill="1" applyBorder="1" applyAlignment="1">
      <alignment/>
    </xf>
    <xf numFmtId="0" fontId="31" fillId="39" borderId="54" xfId="0" applyNumberFormat="1" applyFont="1" applyFill="1" applyBorder="1" applyAlignment="1">
      <alignment/>
    </xf>
    <xf numFmtId="0" fontId="31" fillId="31" borderId="54" xfId="0" applyNumberFormat="1" applyFont="1" applyFill="1" applyBorder="1" applyAlignment="1">
      <alignment/>
    </xf>
    <xf numFmtId="0" fontId="30" fillId="31" borderId="55" xfId="0" applyFont="1" applyFill="1" applyBorder="1" applyAlignment="1">
      <alignment/>
    </xf>
    <xf numFmtId="0" fontId="30" fillId="27" borderId="29" xfId="0" applyFont="1" applyFill="1" applyBorder="1" applyAlignment="1">
      <alignment/>
    </xf>
    <xf numFmtId="0" fontId="31" fillId="39" borderId="34" xfId="0" applyNumberFormat="1" applyFont="1" applyFill="1" applyBorder="1" applyAlignment="1">
      <alignment/>
    </xf>
    <xf numFmtId="0" fontId="31" fillId="31" borderId="34" xfId="0" applyNumberFormat="1" applyFont="1" applyFill="1" applyBorder="1" applyAlignment="1">
      <alignment/>
    </xf>
    <xf numFmtId="0" fontId="30" fillId="31" borderId="35" xfId="0" applyFont="1" applyFill="1" applyBorder="1" applyAlignment="1">
      <alignment/>
    </xf>
    <xf numFmtId="0" fontId="31" fillId="0" borderId="29" xfId="0" applyFont="1" applyBorder="1" applyAlignment="1">
      <alignment/>
    </xf>
    <xf numFmtId="0" fontId="61" fillId="0" borderId="37" xfId="0" applyFont="1" applyFill="1" applyBorder="1" applyAlignment="1">
      <alignment/>
    </xf>
    <xf numFmtId="0" fontId="61" fillId="0" borderId="37" xfId="0" applyFont="1" applyBorder="1" applyAlignment="1">
      <alignment/>
    </xf>
    <xf numFmtId="0" fontId="58" fillId="0" borderId="37" xfId="0" applyFont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30" fillId="42" borderId="19" xfId="0" applyFont="1" applyFill="1" applyBorder="1" applyAlignment="1">
      <alignment/>
    </xf>
    <xf numFmtId="164" fontId="31" fillId="43" borderId="49" xfId="0" applyNumberFormat="1" applyFont="1" applyFill="1" applyBorder="1" applyAlignment="1">
      <alignment/>
    </xf>
    <xf numFmtId="0" fontId="30" fillId="42" borderId="29" xfId="0" applyFont="1" applyFill="1" applyBorder="1" applyAlignment="1">
      <alignment/>
    </xf>
    <xf numFmtId="164" fontId="31" fillId="43" borderId="36" xfId="0" applyNumberFormat="1" applyFont="1" applyFill="1" applyBorder="1" applyAlignment="1">
      <alignment/>
    </xf>
    <xf numFmtId="0" fontId="31" fillId="30" borderId="29" xfId="0" applyFont="1" applyFill="1" applyBorder="1" applyAlignment="1">
      <alignment/>
    </xf>
    <xf numFmtId="0" fontId="23" fillId="42" borderId="29" xfId="0" applyFont="1" applyFill="1" applyBorder="1" applyAlignment="1">
      <alignment/>
    </xf>
    <xf numFmtId="0" fontId="0" fillId="43" borderId="36" xfId="0" applyNumberFormat="1" applyFill="1" applyBorder="1" applyAlignment="1">
      <alignment/>
    </xf>
    <xf numFmtId="0" fontId="0" fillId="30" borderId="29" xfId="0" applyFill="1" applyBorder="1" applyAlignment="1">
      <alignment/>
    </xf>
    <xf numFmtId="2" fontId="0" fillId="31" borderId="0" xfId="0" applyNumberFormat="1" applyFill="1" applyBorder="1" applyAlignment="1">
      <alignment/>
    </xf>
    <xf numFmtId="0" fontId="0" fillId="32" borderId="0" xfId="0" applyFill="1" applyAlignment="1">
      <alignment/>
    </xf>
    <xf numFmtId="0" fontId="0" fillId="44" borderId="0" xfId="0" applyFill="1" applyAlignment="1">
      <alignment/>
    </xf>
    <xf numFmtId="0" fontId="63" fillId="0" borderId="3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2" fontId="0" fillId="30" borderId="50" xfId="0" applyNumberFormat="1" applyFill="1" applyBorder="1" applyAlignment="1">
      <alignment/>
    </xf>
    <xf numFmtId="0" fontId="31" fillId="45" borderId="49" xfId="0" applyNumberFormat="1" applyFont="1" applyFill="1" applyBorder="1" applyAlignment="1">
      <alignment/>
    </xf>
    <xf numFmtId="2" fontId="30" fillId="45" borderId="31" xfId="0" applyNumberFormat="1" applyFont="1" applyFill="1" applyBorder="1" applyAlignment="1">
      <alignment/>
    </xf>
    <xf numFmtId="0" fontId="31" fillId="45" borderId="36" xfId="0" applyNumberFormat="1" applyFont="1" applyFill="1" applyBorder="1" applyAlignment="1">
      <alignment/>
    </xf>
    <xf numFmtId="2" fontId="30" fillId="45" borderId="32" xfId="0" applyNumberFormat="1" applyFont="1" applyFill="1" applyBorder="1" applyAlignment="1">
      <alignment/>
    </xf>
    <xf numFmtId="0" fontId="0" fillId="45" borderId="36" xfId="0" applyNumberFormat="1" applyFont="1" applyFill="1" applyBorder="1" applyAlignment="1">
      <alignment/>
    </xf>
    <xf numFmtId="2" fontId="24" fillId="45" borderId="32" xfId="0" applyNumberFormat="1" applyFont="1" applyFill="1" applyBorder="1" applyAlignment="1">
      <alignment/>
    </xf>
    <xf numFmtId="2" fontId="0" fillId="46" borderId="57" xfId="0" applyNumberFormat="1" applyFill="1" applyBorder="1" applyAlignment="1">
      <alignment/>
    </xf>
    <xf numFmtId="0" fontId="0" fillId="46" borderId="49" xfId="0" applyNumberFormat="1" applyFill="1" applyBorder="1" applyAlignment="1">
      <alignment/>
    </xf>
    <xf numFmtId="2" fontId="23" fillId="46" borderId="31" xfId="0" applyNumberFormat="1" applyFont="1" applyFill="1" applyBorder="1" applyAlignment="1">
      <alignment/>
    </xf>
    <xf numFmtId="0" fontId="0" fillId="46" borderId="36" xfId="0" applyNumberFormat="1" applyFill="1" applyBorder="1" applyAlignment="1">
      <alignment/>
    </xf>
    <xf numFmtId="2" fontId="23" fillId="46" borderId="32" xfId="0" applyNumberFormat="1" applyFont="1" applyFill="1" applyBorder="1" applyAlignment="1">
      <alignment/>
    </xf>
    <xf numFmtId="164" fontId="0" fillId="47" borderId="47" xfId="0" applyNumberFormat="1" applyFont="1" applyFill="1" applyBorder="1" applyAlignment="1">
      <alignment/>
    </xf>
    <xf numFmtId="0" fontId="0" fillId="47" borderId="49" xfId="0" applyNumberFormat="1" applyFill="1" applyBorder="1" applyAlignment="1">
      <alignment/>
    </xf>
    <xf numFmtId="1" fontId="23" fillId="47" borderId="31" xfId="0" applyNumberFormat="1" applyFont="1" applyFill="1" applyBorder="1" applyAlignment="1">
      <alignment/>
    </xf>
    <xf numFmtId="1" fontId="23" fillId="47" borderId="42" xfId="0" applyNumberFormat="1" applyFont="1" applyFill="1" applyBorder="1" applyAlignment="1">
      <alignment/>
    </xf>
    <xf numFmtId="0" fontId="0" fillId="47" borderId="36" xfId="0" applyNumberFormat="1" applyFill="1" applyBorder="1" applyAlignment="1">
      <alignment/>
    </xf>
    <xf numFmtId="1" fontId="23" fillId="47" borderId="32" xfId="0" applyNumberFormat="1" applyFont="1" applyFill="1" applyBorder="1" applyAlignment="1">
      <alignment/>
    </xf>
    <xf numFmtId="1" fontId="23" fillId="47" borderId="29" xfId="0" applyNumberFormat="1" applyFont="1" applyFill="1" applyBorder="1" applyAlignment="1">
      <alignment/>
    </xf>
    <xf numFmtId="164" fontId="0" fillId="45" borderId="48" xfId="0" applyNumberFormat="1" applyFill="1" applyBorder="1" applyAlignment="1">
      <alignment/>
    </xf>
    <xf numFmtId="0" fontId="23" fillId="0" borderId="35" xfId="0" applyFont="1" applyFill="1" applyBorder="1" applyAlignment="1">
      <alignment/>
    </xf>
    <xf numFmtId="2" fontId="24" fillId="0" borderId="32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1" fontId="23" fillId="0" borderId="32" xfId="0" applyNumberFormat="1" applyFont="1" applyFill="1" applyBorder="1" applyAlignment="1">
      <alignment/>
    </xf>
    <xf numFmtId="1" fontId="23" fillId="0" borderId="29" xfId="0" applyNumberFormat="1" applyFont="1" applyFill="1" applyBorder="1" applyAlignment="1">
      <alignment/>
    </xf>
    <xf numFmtId="2" fontId="23" fillId="0" borderId="29" xfId="0" applyNumberFormat="1" applyFont="1" applyFill="1" applyBorder="1" applyAlignment="1">
      <alignment/>
    </xf>
    <xf numFmtId="0" fontId="23" fillId="0" borderId="3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4" fillId="0" borderId="58" xfId="0" applyFont="1" applyBorder="1" applyAlignment="1">
      <alignment/>
    </xf>
    <xf numFmtId="0" fontId="68" fillId="0" borderId="37" xfId="0" applyFont="1" applyFill="1" applyBorder="1" applyAlignment="1">
      <alignment/>
    </xf>
    <xf numFmtId="0" fontId="68" fillId="0" borderId="37" xfId="0" applyFont="1" applyBorder="1" applyAlignment="1">
      <alignment/>
    </xf>
    <xf numFmtId="0" fontId="69" fillId="0" borderId="0" xfId="0" applyFont="1" applyAlignment="1">
      <alignment/>
    </xf>
    <xf numFmtId="0" fontId="70" fillId="0" borderId="37" xfId="0" applyFont="1" applyBorder="1" applyAlignment="1">
      <alignment/>
    </xf>
    <xf numFmtId="2" fontId="22" fillId="24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20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0" fillId="43" borderId="49" xfId="0" applyNumberFormat="1" applyFill="1" applyBorder="1" applyAlignment="1">
      <alignment/>
    </xf>
    <xf numFmtId="2" fontId="0" fillId="0" borderId="0" xfId="0" applyNumberFormat="1" applyAlignment="1">
      <alignment/>
    </xf>
    <xf numFmtId="0" fontId="58" fillId="0" borderId="0" xfId="0" applyFont="1" applyAlignment="1">
      <alignment horizontal="center"/>
    </xf>
    <xf numFmtId="0" fontId="1" fillId="0" borderId="37" xfId="0" applyFont="1" applyFill="1" applyBorder="1" applyAlignment="1">
      <alignment/>
    </xf>
    <xf numFmtId="0" fontId="73" fillId="0" borderId="37" xfId="0" applyFont="1" applyBorder="1" applyAlignment="1">
      <alignment/>
    </xf>
    <xf numFmtId="0" fontId="73" fillId="0" borderId="37" xfId="0" applyFont="1" applyBorder="1" applyAlignment="1">
      <alignment/>
    </xf>
    <xf numFmtId="0" fontId="74" fillId="0" borderId="37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5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0" fillId="0" borderId="56" xfId="0" applyFont="1" applyBorder="1" applyAlignment="1">
      <alignment/>
    </xf>
    <xf numFmtId="0" fontId="77" fillId="0" borderId="58" xfId="0" applyFont="1" applyBorder="1" applyAlignment="1">
      <alignment/>
    </xf>
    <xf numFmtId="0" fontId="78" fillId="0" borderId="56" xfId="0" applyFont="1" applyFill="1" applyBorder="1" applyAlignment="1">
      <alignment horizontal="left" vertical="center"/>
    </xf>
    <xf numFmtId="0" fontId="79" fillId="0" borderId="56" xfId="0" applyFont="1" applyFill="1" applyBorder="1" applyAlignment="1">
      <alignment horizontal="left" vertical="center"/>
    </xf>
    <xf numFmtId="0" fontId="79" fillId="0" borderId="56" xfId="0" applyFont="1" applyFill="1" applyBorder="1" applyAlignment="1">
      <alignment horizontal="left" vertical="center"/>
    </xf>
    <xf numFmtId="0" fontId="20" fillId="0" borderId="56" xfId="0" applyFont="1" applyBorder="1" applyAlignment="1">
      <alignment/>
    </xf>
    <xf numFmtId="0" fontId="77" fillId="0" borderId="37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4" fillId="0" borderId="37" xfId="0" applyFont="1" applyBorder="1" applyAlignment="1">
      <alignment/>
    </xf>
    <xf numFmtId="0" fontId="76" fillId="0" borderId="0" xfId="0" applyFont="1" applyFill="1" applyAlignment="1">
      <alignment horizontal="center" vertical="center"/>
    </xf>
    <xf numFmtId="0" fontId="0" fillId="0" borderId="56" xfId="0" applyFont="1" applyBorder="1" applyAlignment="1">
      <alignment/>
    </xf>
    <xf numFmtId="0" fontId="1" fillId="48" borderId="56" xfId="0" applyFont="1" applyFill="1" applyBorder="1" applyAlignment="1">
      <alignment horizontal="left" vertical="center"/>
    </xf>
    <xf numFmtId="0" fontId="0" fillId="48" borderId="56" xfId="0" applyFont="1" applyFill="1" applyBorder="1" applyAlignment="1">
      <alignment horizontal="left" vertical="center"/>
    </xf>
    <xf numFmtId="0" fontId="0" fillId="48" borderId="56" xfId="0" applyFill="1" applyBorder="1" applyAlignment="1">
      <alignment/>
    </xf>
    <xf numFmtId="2" fontId="23" fillId="40" borderId="49" xfId="0" applyNumberFormat="1" applyFont="1" applyFill="1" applyBorder="1" applyAlignment="1">
      <alignment/>
    </xf>
    <xf numFmtId="0" fontId="0" fillId="40" borderId="32" xfId="0" applyNumberFormat="1" applyFill="1" applyBorder="1" applyAlignment="1">
      <alignment/>
    </xf>
    <xf numFmtId="0" fontId="0" fillId="40" borderId="29" xfId="0" applyNumberFormat="1" applyFill="1" applyBorder="1" applyAlignment="1">
      <alignment/>
    </xf>
    <xf numFmtId="0" fontId="0" fillId="38" borderId="49" xfId="0" applyNumberFormat="1" applyFill="1" applyBorder="1" applyAlignment="1">
      <alignment/>
    </xf>
    <xf numFmtId="0" fontId="23" fillId="38" borderId="49" xfId="0" applyNumberFormat="1" applyFont="1" applyFill="1" applyBorder="1" applyAlignment="1">
      <alignment/>
    </xf>
    <xf numFmtId="0" fontId="0" fillId="36" borderId="49" xfId="0" applyNumberFormat="1" applyFill="1" applyBorder="1" applyAlignment="1">
      <alignment/>
    </xf>
    <xf numFmtId="2" fontId="23" fillId="36" borderId="49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SheetLayoutView="100" zoomScalePageLayoutView="0" workbookViewId="0" topLeftCell="A1">
      <selection activeCell="AE2" sqref="AE2"/>
    </sheetView>
  </sheetViews>
  <sheetFormatPr defaultColWidth="9.00390625" defaultRowHeight="12.75"/>
  <cols>
    <col min="1" max="1" width="4.125" style="0" customWidth="1"/>
    <col min="2" max="2" width="45.125" style="0" customWidth="1"/>
    <col min="3" max="3" width="22.00390625" style="0" customWidth="1"/>
    <col min="4" max="4" width="4.75390625" style="0" customWidth="1"/>
    <col min="5" max="5" width="6.125" style="0" customWidth="1"/>
    <col min="6" max="6" width="4.375" style="0" customWidth="1"/>
    <col min="7" max="7" width="4.625" style="0" hidden="1" customWidth="1"/>
    <col min="8" max="8" width="6.375" style="0" customWidth="1"/>
    <col min="9" max="9" width="4.25390625" style="0" customWidth="1"/>
    <col min="10" max="10" width="7.00390625" style="0" customWidth="1"/>
    <col min="11" max="11" width="6.125" style="0" hidden="1" customWidth="1"/>
    <col min="12" max="12" width="4.625" style="0" customWidth="1"/>
    <col min="13" max="13" width="5.125" style="0" customWidth="1"/>
    <col min="14" max="14" width="10.75390625" style="0" hidden="1" customWidth="1"/>
    <col min="15" max="15" width="4.625" style="0" customWidth="1"/>
    <col min="16" max="16" width="6.625" style="0" customWidth="1"/>
    <col min="17" max="17" width="6.375" style="0" customWidth="1"/>
    <col min="18" max="18" width="5.75390625" style="0" hidden="1" customWidth="1"/>
    <col min="19" max="19" width="5.75390625" style="0" customWidth="1"/>
    <col min="20" max="20" width="5.125" style="0" customWidth="1"/>
    <col min="21" max="21" width="4.75390625" style="0" hidden="1" customWidth="1"/>
    <col min="22" max="22" width="4.875" style="0" customWidth="1"/>
    <col min="23" max="23" width="0.37109375" style="0" hidden="1" customWidth="1"/>
    <col min="24" max="24" width="1.875" style="0" hidden="1" customWidth="1"/>
    <col min="25" max="25" width="0.2421875" style="0" customWidth="1"/>
    <col min="26" max="26" width="5.25390625" style="0" hidden="1" customWidth="1"/>
    <col min="27" max="27" width="0.74609375" style="0" hidden="1" customWidth="1"/>
    <col min="28" max="28" width="0.2421875" style="0" hidden="1" customWidth="1"/>
    <col min="29" max="29" width="0.6171875" style="0" hidden="1" customWidth="1"/>
    <col min="30" max="30" width="8.75390625" style="0" customWidth="1"/>
    <col min="31" max="31" width="9.875" style="0" customWidth="1"/>
  </cols>
  <sheetData>
    <row r="1" spans="1:31" ht="18">
      <c r="A1" s="1" t="s">
        <v>98</v>
      </c>
      <c r="B1" s="1"/>
      <c r="E1" s="2"/>
      <c r="AE1" s="3"/>
    </row>
    <row r="2" spans="4:31" ht="13.5" thickBot="1">
      <c r="D2" s="4"/>
      <c r="E2" s="2"/>
      <c r="F2" s="4"/>
      <c r="H2" s="2"/>
      <c r="I2" s="4"/>
      <c r="J2" s="2"/>
      <c r="M2" s="4"/>
      <c r="N2" s="4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E2" s="3"/>
    </row>
    <row r="3" spans="1:31" ht="13.5" thickBot="1">
      <c r="A3" s="38"/>
      <c r="B3" s="38"/>
      <c r="C3" s="5" t="s">
        <v>0</v>
      </c>
      <c r="D3" s="87" t="s">
        <v>44</v>
      </c>
      <c r="E3" s="90"/>
      <c r="F3" s="88" t="s">
        <v>2</v>
      </c>
      <c r="G3" s="91"/>
      <c r="H3" s="93"/>
      <c r="I3" s="87" t="s">
        <v>1</v>
      </c>
      <c r="J3" s="95"/>
      <c r="K3" s="79"/>
      <c r="L3" s="105" t="s">
        <v>45</v>
      </c>
      <c r="M3" s="80"/>
      <c r="N3" s="96"/>
      <c r="O3" s="97" t="s">
        <v>46</v>
      </c>
      <c r="P3" s="98"/>
      <c r="Q3" s="81" t="s">
        <v>20</v>
      </c>
      <c r="R3" s="82"/>
      <c r="S3" s="119"/>
      <c r="T3" s="121" t="s">
        <v>29</v>
      </c>
      <c r="U3" s="83"/>
      <c r="V3" s="83"/>
      <c r="W3" s="101"/>
      <c r="X3" s="85"/>
      <c r="Y3" s="84"/>
      <c r="Z3" s="85"/>
      <c r="AA3" s="86"/>
      <c r="AB3" s="83"/>
      <c r="AC3" s="6"/>
      <c r="AD3" s="7" t="s">
        <v>3</v>
      </c>
      <c r="AE3" s="8"/>
    </row>
    <row r="4" spans="1:31" ht="13.5" thickBot="1">
      <c r="A4" s="38"/>
      <c r="B4" s="225"/>
      <c r="C4" s="9" t="s">
        <v>4</v>
      </c>
      <c r="D4" s="106">
        <v>0.75</v>
      </c>
      <c r="E4" s="89"/>
      <c r="F4" s="161">
        <v>1</v>
      </c>
      <c r="G4" s="11"/>
      <c r="H4" s="92"/>
      <c r="I4" s="189">
        <v>1</v>
      </c>
      <c r="J4" s="94"/>
      <c r="K4" s="12"/>
      <c r="L4" s="170">
        <v>1.5</v>
      </c>
      <c r="M4" s="113"/>
      <c r="N4" s="10"/>
      <c r="O4" s="177">
        <v>0.75</v>
      </c>
      <c r="P4" s="77"/>
      <c r="Q4" s="182">
        <v>2</v>
      </c>
      <c r="R4" s="13"/>
      <c r="S4" s="120"/>
      <c r="T4" s="126">
        <v>1.5</v>
      </c>
      <c r="U4" s="13"/>
      <c r="V4" s="120"/>
      <c r="W4" s="102"/>
      <c r="X4" s="14"/>
      <c r="Y4" s="127"/>
      <c r="Z4" s="14"/>
      <c r="AA4" s="130"/>
      <c r="AB4" s="13"/>
      <c r="AC4" s="15"/>
      <c r="AD4" s="16" t="s">
        <v>5</v>
      </c>
      <c r="AE4" s="3"/>
    </row>
    <row r="5" spans="1:31" ht="13.5" thickBot="1">
      <c r="A5" s="38"/>
      <c r="B5" s="38"/>
      <c r="C5" s="17" t="s">
        <v>6</v>
      </c>
      <c r="D5" s="18">
        <v>21</v>
      </c>
      <c r="E5" s="19"/>
      <c r="F5" s="18">
        <v>23</v>
      </c>
      <c r="G5" s="20"/>
      <c r="H5" s="21"/>
      <c r="I5" s="18">
        <v>45</v>
      </c>
      <c r="J5" s="76"/>
      <c r="K5" s="22"/>
      <c r="L5" s="18">
        <v>43</v>
      </c>
      <c r="M5" s="114"/>
      <c r="N5" s="19"/>
      <c r="O5" s="18">
        <v>32</v>
      </c>
      <c r="P5" s="77"/>
      <c r="Q5" s="18">
        <v>49</v>
      </c>
      <c r="R5" s="19"/>
      <c r="S5" s="28"/>
      <c r="T5" s="18"/>
      <c r="U5" s="19"/>
      <c r="V5" s="28"/>
      <c r="W5" s="18"/>
      <c r="X5" s="19"/>
      <c r="Y5" s="18"/>
      <c r="Z5" s="19"/>
      <c r="AA5" s="18"/>
      <c r="AB5" s="19"/>
      <c r="AC5" s="2"/>
      <c r="AD5" s="16" t="s">
        <v>99</v>
      </c>
      <c r="AE5" s="3"/>
    </row>
    <row r="6" spans="1:31" ht="13.5" thickBot="1">
      <c r="A6" s="23" t="s">
        <v>7</v>
      </c>
      <c r="B6" s="61" t="s">
        <v>8</v>
      </c>
      <c r="C6" s="50" t="s">
        <v>9</v>
      </c>
      <c r="D6" s="24" t="s">
        <v>10</v>
      </c>
      <c r="E6" s="25"/>
      <c r="F6" s="24"/>
      <c r="G6" s="26"/>
      <c r="H6" s="27"/>
      <c r="I6" s="122"/>
      <c r="J6" s="123"/>
      <c r="K6" s="28"/>
      <c r="L6" s="124"/>
      <c r="M6" s="58"/>
      <c r="N6" s="78"/>
      <c r="O6" s="125"/>
      <c r="P6" s="78"/>
      <c r="Q6" s="30"/>
      <c r="R6" s="26"/>
      <c r="S6" s="28"/>
      <c r="T6" s="30"/>
      <c r="U6" s="26"/>
      <c r="V6" s="28"/>
      <c r="W6" s="30"/>
      <c r="X6" s="26"/>
      <c r="Y6" s="30"/>
      <c r="Z6" s="26"/>
      <c r="AA6" s="29"/>
      <c r="AB6" s="26"/>
      <c r="AC6" s="2"/>
      <c r="AD6" s="31" t="s">
        <v>11</v>
      </c>
      <c r="AE6" s="32"/>
    </row>
    <row r="7" spans="1:31" ht="13.5" thickBot="1">
      <c r="A7" s="40">
        <v>1</v>
      </c>
      <c r="B7" s="232" t="s">
        <v>47</v>
      </c>
      <c r="C7" s="224" t="s">
        <v>25</v>
      </c>
      <c r="D7" s="139">
        <v>1</v>
      </c>
      <c r="E7" s="137">
        <f>($D$5-$D7+1)*$D$4+9</f>
        <v>24.75</v>
      </c>
      <c r="F7" s="140">
        <v>2</v>
      </c>
      <c r="G7" s="141"/>
      <c r="H7" s="136">
        <f>6+(($F5-1)*$F$4)</f>
        <v>28</v>
      </c>
      <c r="I7" s="171">
        <v>1</v>
      </c>
      <c r="J7" s="172">
        <v>54</v>
      </c>
      <c r="K7" s="142"/>
      <c r="L7" s="153">
        <v>5</v>
      </c>
      <c r="M7" s="154">
        <f>($L$5-$L7+1)*$L$4+2</f>
        <v>60.5</v>
      </c>
      <c r="N7" s="45"/>
      <c r="O7" s="178">
        <v>2</v>
      </c>
      <c r="P7" s="179">
        <f>($O$5-$O7+1)*$O$4+6</f>
        <v>29.25</v>
      </c>
      <c r="Q7" s="183">
        <v>1</v>
      </c>
      <c r="R7" s="184"/>
      <c r="S7" s="185">
        <f>($Q$5-$Q7+1)*$Q$4+9</f>
        <v>107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31"/>
      <c r="AB7" s="132"/>
      <c r="AC7" s="33"/>
      <c r="AD7" s="39">
        <f>MAX($E7,$P7)+MAX($H7,$J7)+$M7+$S7</f>
        <v>250.75</v>
      </c>
      <c r="AE7" s="34"/>
    </row>
    <row r="8" spans="1:31" ht="13.5" thickBot="1">
      <c r="A8" s="40">
        <v>2</v>
      </c>
      <c r="B8" s="63" t="s">
        <v>21</v>
      </c>
      <c r="C8" s="42" t="s">
        <v>13</v>
      </c>
      <c r="D8" s="143">
        <v>2</v>
      </c>
      <c r="E8" s="137">
        <f>($D$5-$D8+1)*$D$4+6</f>
        <v>21</v>
      </c>
      <c r="F8" s="144">
        <v>1</v>
      </c>
      <c r="G8" s="145"/>
      <c r="H8" s="138">
        <f>($F$5-$F8+1)*$F$4+9</f>
        <v>32</v>
      </c>
      <c r="I8" s="173">
        <v>2</v>
      </c>
      <c r="J8" s="174">
        <f>($I$5-$I8+1)*$I$4+6</f>
        <v>50</v>
      </c>
      <c r="K8" s="142"/>
      <c r="L8" s="155">
        <v>2</v>
      </c>
      <c r="M8" s="154">
        <f>($L$5-$L8+1)*$L$4+6</f>
        <v>69</v>
      </c>
      <c r="N8" s="46"/>
      <c r="O8" s="180">
        <v>3</v>
      </c>
      <c r="P8" s="179">
        <f>($O$5-$O8+1)*$O$4+4</f>
        <v>26.5</v>
      </c>
      <c r="Q8" s="183">
        <v>2</v>
      </c>
      <c r="R8" s="187"/>
      <c r="S8" s="185">
        <f>($Q$5-$Q8+1)*$Q$4+6</f>
        <v>102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33"/>
      <c r="AB8" s="134"/>
      <c r="AC8" s="33"/>
      <c r="AD8" s="39">
        <f>MAX($E8,$P8)+MAX($H8,$J8)+$M8+$S8</f>
        <v>247.5</v>
      </c>
      <c r="AE8" s="34"/>
    </row>
    <row r="9" spans="1:31" ht="13.5" thickBot="1">
      <c r="A9" s="40">
        <v>3</v>
      </c>
      <c r="B9" s="63" t="s">
        <v>30</v>
      </c>
      <c r="C9" s="41" t="s">
        <v>13</v>
      </c>
      <c r="D9" s="143">
        <v>6</v>
      </c>
      <c r="E9" s="137">
        <f>($D$5-$D9+1)*$D$4+1</f>
        <v>13</v>
      </c>
      <c r="F9" s="144">
        <v>8</v>
      </c>
      <c r="G9" s="145"/>
      <c r="H9" s="138">
        <f>($F$5-$F9+1)*$F$4</f>
        <v>16</v>
      </c>
      <c r="I9" s="173">
        <v>5</v>
      </c>
      <c r="J9" s="174">
        <f>($I$5-$I9+1)*$I$4+2</f>
        <v>43</v>
      </c>
      <c r="K9" s="142"/>
      <c r="L9" s="155">
        <v>8</v>
      </c>
      <c r="M9" s="154">
        <f>($L$5-$L9+1)*$L$4</f>
        <v>54</v>
      </c>
      <c r="N9" s="46"/>
      <c r="O9" s="180">
        <v>1</v>
      </c>
      <c r="P9" s="179">
        <f>($O$5-$O9+1)*$O$4+9</f>
        <v>33</v>
      </c>
      <c r="Q9" s="183">
        <v>5</v>
      </c>
      <c r="R9" s="187"/>
      <c r="S9" s="185">
        <f>($Q$5-$Q9+1)*2+2</f>
        <v>92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33"/>
      <c r="AB9" s="134"/>
      <c r="AC9" s="33"/>
      <c r="AD9" s="39">
        <f>MAX($E9,$P9)+MAX($H9,$J9)+$M9+$S9</f>
        <v>222</v>
      </c>
      <c r="AE9" s="34"/>
    </row>
    <row r="10" spans="1:31" ht="13.5" thickBot="1">
      <c r="A10" s="40">
        <v>4</v>
      </c>
      <c r="B10" s="64" t="s">
        <v>36</v>
      </c>
      <c r="C10" s="49" t="s">
        <v>48</v>
      </c>
      <c r="D10" s="143">
        <v>3</v>
      </c>
      <c r="E10" s="137">
        <f>($D$5-$D10+1)*$D$4+4</f>
        <v>18.25</v>
      </c>
      <c r="F10" s="144">
        <v>5</v>
      </c>
      <c r="G10" s="145"/>
      <c r="H10" s="138">
        <f>($F$5-$F10+1)*$F$4+2</f>
        <v>21</v>
      </c>
      <c r="I10" s="173">
        <v>6</v>
      </c>
      <c r="J10" s="174">
        <f>($I$5-$I10+1)*$I$4+1</f>
        <v>41</v>
      </c>
      <c r="K10" s="142"/>
      <c r="L10" s="155">
        <v>4</v>
      </c>
      <c r="M10" s="154">
        <f>($L$5-$L10+1)*$L$4+3</f>
        <v>63</v>
      </c>
      <c r="N10" s="46"/>
      <c r="O10" s="180">
        <v>5</v>
      </c>
      <c r="P10" s="179">
        <f>($O$5-$O10+1)*$O$4+2</f>
        <v>23</v>
      </c>
      <c r="Q10" s="183">
        <v>6</v>
      </c>
      <c r="R10" s="187"/>
      <c r="S10" s="185">
        <f>($Q$5-$Q10+1)*$Q$4+1</f>
        <v>89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33"/>
      <c r="AB10" s="134"/>
      <c r="AC10" s="33"/>
      <c r="AD10" s="39">
        <f>MAX($E10,$P10)+MAX($H10,$J10)+$M10+$S10</f>
        <v>216</v>
      </c>
      <c r="AE10" s="34"/>
    </row>
    <row r="11" spans="1:31" ht="13.5" thickBot="1">
      <c r="A11" s="40">
        <v>5</v>
      </c>
      <c r="B11" s="220" t="s">
        <v>50</v>
      </c>
      <c r="C11" s="41" t="s">
        <v>51</v>
      </c>
      <c r="D11" s="143">
        <v>5</v>
      </c>
      <c r="E11" s="137">
        <f>($D$5-$D11+1)*$D$4+2</f>
        <v>14.75</v>
      </c>
      <c r="F11" s="144">
        <v>4</v>
      </c>
      <c r="G11" s="145"/>
      <c r="H11" s="138">
        <f>($F$5-$F11+1)*$F$4+3</f>
        <v>23</v>
      </c>
      <c r="I11" s="173">
        <v>10</v>
      </c>
      <c r="J11" s="174">
        <f>($I$5-$I11+1)*$I$4</f>
        <v>36</v>
      </c>
      <c r="K11" s="142"/>
      <c r="L11" s="155">
        <v>3</v>
      </c>
      <c r="M11" s="154">
        <f>($L$5-$L11+1)*$L$4+4</f>
        <v>65.5</v>
      </c>
      <c r="N11" s="46"/>
      <c r="O11" s="180">
        <v>33</v>
      </c>
      <c r="P11" s="179">
        <f>($O$5-$O11+1)*$O$4</f>
        <v>0</v>
      </c>
      <c r="Q11" s="183">
        <v>4</v>
      </c>
      <c r="R11" s="187"/>
      <c r="S11" s="185">
        <f>($Q$5-$Q11+1)*$Q$4+3</f>
        <v>95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33"/>
      <c r="AB11" s="134"/>
      <c r="AC11" s="33"/>
      <c r="AD11" s="39">
        <f>MAX($E11,$P11)+MAX($H11,$J11)+$M11+$S11</f>
        <v>211.25</v>
      </c>
      <c r="AE11" s="34"/>
    </row>
    <row r="12" spans="1:31" ht="13.5" thickBot="1">
      <c r="A12" s="40">
        <v>6</v>
      </c>
      <c r="B12" s="237" t="s">
        <v>96</v>
      </c>
      <c r="C12" s="238" t="s">
        <v>51</v>
      </c>
      <c r="D12" s="143">
        <v>9</v>
      </c>
      <c r="E12" s="137">
        <f>($D$5-$D12+1)*$D$4</f>
        <v>9.75</v>
      </c>
      <c r="F12" s="144">
        <v>3</v>
      </c>
      <c r="G12" s="145"/>
      <c r="H12" s="138">
        <f>($F$5-$F12+1)*$F$4+4</f>
        <v>25</v>
      </c>
      <c r="I12" s="173">
        <v>7</v>
      </c>
      <c r="J12" s="174">
        <f>($I$5-$I12+1)*$I$4</f>
        <v>39</v>
      </c>
      <c r="K12" s="146"/>
      <c r="L12" s="157">
        <v>7</v>
      </c>
      <c r="M12" s="154">
        <f>($L$5-$L12+1)*$L$4</f>
        <v>55.5</v>
      </c>
      <c r="N12" s="46"/>
      <c r="O12" s="180">
        <v>33</v>
      </c>
      <c r="P12" s="179">
        <f>($O$5-$O12+1)*$O$4</f>
        <v>0</v>
      </c>
      <c r="Q12" s="183">
        <v>3</v>
      </c>
      <c r="R12" s="187"/>
      <c r="S12" s="185">
        <f>($Q$5-$Q12+1)*$Q$4+4</f>
        <v>98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33"/>
      <c r="AB12" s="134"/>
      <c r="AC12" s="48"/>
      <c r="AD12" s="39">
        <f>MAX($E12,$P12)+MAX($H12,$J12)+$M12+$S12</f>
        <v>202.25</v>
      </c>
      <c r="AE12" s="34"/>
    </row>
    <row r="13" spans="1:31" ht="13.5" thickBot="1">
      <c r="A13" s="40">
        <v>7</v>
      </c>
      <c r="B13" s="70" t="s">
        <v>64</v>
      </c>
      <c r="C13" s="49" t="s">
        <v>14</v>
      </c>
      <c r="D13" s="107">
        <v>22</v>
      </c>
      <c r="E13" s="137">
        <f>($D$5-$D13+1)*$D$4</f>
        <v>0</v>
      </c>
      <c r="F13" s="144">
        <v>7</v>
      </c>
      <c r="G13" s="145"/>
      <c r="H13" s="138">
        <f>($F$5-$F13+1)*$F$4</f>
        <v>17</v>
      </c>
      <c r="I13" s="173">
        <v>11</v>
      </c>
      <c r="J13" s="174">
        <f>($I$5-$I13+1)*$I$4</f>
        <v>35</v>
      </c>
      <c r="K13" s="142"/>
      <c r="L13" s="155">
        <v>9</v>
      </c>
      <c r="M13" s="154">
        <f>($L$5-$L13+1)*$L$4</f>
        <v>52.5</v>
      </c>
      <c r="N13" s="46"/>
      <c r="O13" s="180">
        <v>4</v>
      </c>
      <c r="P13" s="179">
        <f>($O$5-$O13+1)*$O$4+3</f>
        <v>24.75</v>
      </c>
      <c r="Q13" s="183">
        <v>11</v>
      </c>
      <c r="R13" s="187"/>
      <c r="S13" s="185">
        <f>($Q$5-$Q13+1)*$Q$4</f>
        <v>78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33"/>
      <c r="AB13" s="134"/>
      <c r="AC13" s="33"/>
      <c r="AD13" s="39">
        <f>MAX($E13,$P13)+MAX($H13,$J13)+$M13+$S13</f>
        <v>190.25</v>
      </c>
      <c r="AE13" s="211"/>
    </row>
    <row r="14" spans="1:31" ht="13.5" thickBot="1">
      <c r="A14" s="40">
        <v>8</v>
      </c>
      <c r="B14" s="221" t="s">
        <v>49</v>
      </c>
      <c r="C14" s="42" t="s">
        <v>31</v>
      </c>
      <c r="D14" s="143">
        <v>4</v>
      </c>
      <c r="E14" s="137">
        <f>($D$5-$D14+1)*$D$4+3</f>
        <v>16.5</v>
      </c>
      <c r="F14" s="144">
        <v>16</v>
      </c>
      <c r="G14" s="145"/>
      <c r="H14" s="138">
        <f>($F$5-$F14+1)*$F$4</f>
        <v>8</v>
      </c>
      <c r="I14" s="173">
        <v>3</v>
      </c>
      <c r="J14" s="174">
        <f>($I$5-$I14+1)*$I$4+4</f>
        <v>47</v>
      </c>
      <c r="K14" s="142"/>
      <c r="L14" s="155">
        <v>6</v>
      </c>
      <c r="M14" s="154">
        <f>($L$5-$L14+1)*$L$4+1</f>
        <v>58</v>
      </c>
      <c r="N14" s="46"/>
      <c r="O14" s="180">
        <v>33</v>
      </c>
      <c r="P14" s="179">
        <f>($O$5-$O14+1)*$O$4</f>
        <v>0</v>
      </c>
      <c r="Q14" s="183">
        <v>20</v>
      </c>
      <c r="R14" s="187"/>
      <c r="S14" s="185">
        <f>($Q$5-$Q14+1)*$Q$4</f>
        <v>60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33"/>
      <c r="AB14" s="134"/>
      <c r="AC14" s="33"/>
      <c r="AD14" s="39">
        <f>MAX($E14,$P14)+MAX($H14,$J14)+$M14+$S14</f>
        <v>181.5</v>
      </c>
      <c r="AE14" s="34"/>
    </row>
    <row r="15" spans="1:31" ht="13.5" thickBot="1">
      <c r="A15" s="40">
        <v>9</v>
      </c>
      <c r="B15" s="63" t="s">
        <v>53</v>
      </c>
      <c r="C15" s="42" t="s">
        <v>13</v>
      </c>
      <c r="D15" s="143">
        <v>8</v>
      </c>
      <c r="E15" s="137">
        <f>($D$5-$D15+1)*$D$4</f>
        <v>10.5</v>
      </c>
      <c r="F15" s="144">
        <v>10</v>
      </c>
      <c r="G15" s="145"/>
      <c r="H15" s="138">
        <f>($F$5-$F15+1)*$F$4</f>
        <v>14</v>
      </c>
      <c r="I15" s="173">
        <v>16</v>
      </c>
      <c r="J15" s="174">
        <f>($I$5-$I15+1)*$I$4</f>
        <v>30</v>
      </c>
      <c r="K15" s="142"/>
      <c r="L15" s="155">
        <v>12</v>
      </c>
      <c r="M15" s="154">
        <f>($L$5-$L15+1)*$L$4</f>
        <v>48</v>
      </c>
      <c r="N15" s="46"/>
      <c r="O15" s="180">
        <v>11</v>
      </c>
      <c r="P15" s="179">
        <f>($O$5-$O15+1)*$O$4</f>
        <v>16.5</v>
      </c>
      <c r="Q15" s="183">
        <v>8</v>
      </c>
      <c r="R15" s="187"/>
      <c r="S15" s="185">
        <f>($Q$5-$Q15+1)*$Q$4</f>
        <v>84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33"/>
      <c r="AB15" s="134"/>
      <c r="AC15" s="33"/>
      <c r="AD15" s="39">
        <f>MAX($E15,$P15)+MAX($H15,$J15)+$M15+$S15</f>
        <v>178.5</v>
      </c>
      <c r="AE15" s="34"/>
    </row>
    <row r="16" spans="1:31" ht="13.5" thickBot="1">
      <c r="A16" s="40">
        <v>10</v>
      </c>
      <c r="B16" s="63" t="s">
        <v>54</v>
      </c>
      <c r="C16" s="230" t="s">
        <v>12</v>
      </c>
      <c r="D16" s="143">
        <v>11</v>
      </c>
      <c r="E16" s="137">
        <f>($D$5-$D16+1)*$D$4</f>
        <v>8.25</v>
      </c>
      <c r="F16" s="144">
        <v>15</v>
      </c>
      <c r="G16" s="145"/>
      <c r="H16" s="138">
        <f>($F$5-$F16+1)*$F$4</f>
        <v>9</v>
      </c>
      <c r="I16" s="173">
        <v>20</v>
      </c>
      <c r="J16" s="174">
        <f>($I$5-$I16+1)*$I$4</f>
        <v>26</v>
      </c>
      <c r="K16" s="142"/>
      <c r="L16" s="155">
        <v>10</v>
      </c>
      <c r="M16" s="154">
        <f>($L$5-$L16+1)*$L$4</f>
        <v>51</v>
      </c>
      <c r="N16" s="46"/>
      <c r="O16" s="180">
        <v>7</v>
      </c>
      <c r="P16" s="179">
        <f>($O$5-$O16+1)*$O$4</f>
        <v>19.5</v>
      </c>
      <c r="Q16" s="183">
        <v>13</v>
      </c>
      <c r="R16" s="187"/>
      <c r="S16" s="185">
        <f>($Q$5-$Q16+1)*$Q$4</f>
        <v>74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33"/>
      <c r="AB16" s="134"/>
      <c r="AC16" s="33"/>
      <c r="AD16" s="39">
        <f>MAX($E16,$P16)+MAX($H16,$J16)+$M16+$S16</f>
        <v>170.5</v>
      </c>
      <c r="AE16" s="34"/>
    </row>
    <row r="17" spans="1:31" ht="13.5" thickBot="1">
      <c r="A17" s="40">
        <v>11</v>
      </c>
      <c r="B17" s="70" t="s">
        <v>22</v>
      </c>
      <c r="C17" s="49" t="s">
        <v>14</v>
      </c>
      <c r="D17" s="107">
        <v>22</v>
      </c>
      <c r="E17" s="137">
        <f>($D$5-$D17+1)*$D$4</f>
        <v>0</v>
      </c>
      <c r="F17" s="53">
        <v>6</v>
      </c>
      <c r="G17" s="54"/>
      <c r="H17" s="138">
        <f>($F$5-$F17+1)*$F$4+1</f>
        <v>19</v>
      </c>
      <c r="I17" s="175">
        <v>19</v>
      </c>
      <c r="J17" s="174">
        <f>($I$5-$I17+1)*$I$4</f>
        <v>27</v>
      </c>
      <c r="K17" s="37"/>
      <c r="L17" s="158">
        <v>17</v>
      </c>
      <c r="M17" s="154">
        <f>($L$5-$L17+1)*$L$4</f>
        <v>40.5</v>
      </c>
      <c r="N17" s="46"/>
      <c r="O17" s="180">
        <v>13</v>
      </c>
      <c r="P17" s="179">
        <f>($O$5-$O17+1)*$O$4</f>
        <v>15</v>
      </c>
      <c r="Q17" s="183">
        <v>7</v>
      </c>
      <c r="R17" s="187"/>
      <c r="S17" s="185">
        <f>($Q$5-$Q17+1)*$Q$4</f>
        <v>86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33"/>
      <c r="AB17" s="134"/>
      <c r="AC17" s="33"/>
      <c r="AD17" s="39">
        <f>MAX($E17,$P17)+MAX($H17,$J17)+$M17+$S17</f>
        <v>168.5</v>
      </c>
      <c r="AE17" s="34"/>
    </row>
    <row r="18" spans="1:31" ht="13.5" thickBot="1">
      <c r="A18" s="40">
        <v>12</v>
      </c>
      <c r="B18" s="64" t="s">
        <v>66</v>
      </c>
      <c r="C18" s="230" t="s">
        <v>14</v>
      </c>
      <c r="D18" s="107">
        <v>22</v>
      </c>
      <c r="E18" s="137">
        <f>($D$5-$D18+1)*$D$4</f>
        <v>0</v>
      </c>
      <c r="F18" s="144">
        <v>12</v>
      </c>
      <c r="G18" s="145"/>
      <c r="H18" s="138">
        <f>($F$5-$F18+1)*$F$4</f>
        <v>12</v>
      </c>
      <c r="I18" s="173">
        <v>14</v>
      </c>
      <c r="J18" s="174">
        <f>($I$5-$I18+1)*$I$4</f>
        <v>32</v>
      </c>
      <c r="K18" s="142"/>
      <c r="L18" s="155">
        <v>11</v>
      </c>
      <c r="M18" s="154">
        <f>($L$5-$L18+1)*$L$4</f>
        <v>49.5</v>
      </c>
      <c r="N18" s="46"/>
      <c r="O18" s="180">
        <v>9</v>
      </c>
      <c r="P18" s="179">
        <f>($O$5-$O18+1)*$O$4</f>
        <v>18</v>
      </c>
      <c r="Q18" s="183">
        <v>16</v>
      </c>
      <c r="R18" s="187"/>
      <c r="S18" s="185">
        <f>($Q$5-$Q18+1)*$Q$4</f>
        <v>68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33"/>
      <c r="AB18" s="134"/>
      <c r="AC18" s="33"/>
      <c r="AD18" s="39">
        <f>MAX($E18,$P18)+MAX($H18,$J18)+$M18+$S18</f>
        <v>167.5</v>
      </c>
      <c r="AE18" s="34"/>
    </row>
    <row r="19" spans="1:31" ht="13.5" thickBot="1">
      <c r="A19" s="40">
        <v>13</v>
      </c>
      <c r="B19" s="220" t="s">
        <v>59</v>
      </c>
      <c r="C19" s="226" t="s">
        <v>48</v>
      </c>
      <c r="D19" s="143">
        <v>17</v>
      </c>
      <c r="E19" s="137">
        <f>($D$5-$D19+1)*$D$4</f>
        <v>3.75</v>
      </c>
      <c r="F19" s="144">
        <v>14</v>
      </c>
      <c r="G19" s="145"/>
      <c r="H19" s="138">
        <f>($F$5-$F19+1)*$F$4</f>
        <v>10</v>
      </c>
      <c r="I19" s="173">
        <v>9</v>
      </c>
      <c r="J19" s="174">
        <f>($I$5-$I19+1)*$I$4</f>
        <v>37</v>
      </c>
      <c r="K19" s="142"/>
      <c r="L19" s="155">
        <v>21</v>
      </c>
      <c r="M19" s="154">
        <f>($L$5-$L19+1)*$L$4</f>
        <v>34.5</v>
      </c>
      <c r="N19" s="46"/>
      <c r="O19" s="180">
        <v>16</v>
      </c>
      <c r="P19" s="179">
        <f>($O$5-$O19+1)*$O$4</f>
        <v>12.75</v>
      </c>
      <c r="Q19" s="183">
        <v>10</v>
      </c>
      <c r="R19" s="187"/>
      <c r="S19" s="185">
        <f>($Q$5-$Q19+1)*$Q$4</f>
        <v>80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33"/>
      <c r="AB19" s="134"/>
      <c r="AC19" s="33"/>
      <c r="AD19" s="39">
        <f>MAX($E19,$P19)+MAX($H19,$J19)+$M19+$S19</f>
        <v>164.25</v>
      </c>
      <c r="AE19" s="34"/>
    </row>
    <row r="20" spans="1:31" ht="13.5" thickBot="1">
      <c r="A20" s="40">
        <v>14</v>
      </c>
      <c r="B20" s="147" t="s">
        <v>67</v>
      </c>
      <c r="C20" s="226" t="s">
        <v>14</v>
      </c>
      <c r="D20" s="107">
        <v>22</v>
      </c>
      <c r="E20" s="137">
        <f>($D$5-$D20+1)*$D$4</f>
        <v>0</v>
      </c>
      <c r="F20" s="144">
        <v>13</v>
      </c>
      <c r="G20" s="145"/>
      <c r="H20" s="138">
        <f>($F$5-$F20+1)*$F$4</f>
        <v>11</v>
      </c>
      <c r="I20" s="173">
        <v>15</v>
      </c>
      <c r="J20" s="174">
        <f>($I$5-$I20+1)*$I$4</f>
        <v>31</v>
      </c>
      <c r="K20" s="142"/>
      <c r="L20" s="155">
        <v>14</v>
      </c>
      <c r="M20" s="154">
        <f>($L$5-$L20+1)*$L$4</f>
        <v>45</v>
      </c>
      <c r="N20" s="46"/>
      <c r="O20" s="180">
        <v>10</v>
      </c>
      <c r="P20" s="179">
        <f>($O$5-$O20+1)*$O$4</f>
        <v>17.25</v>
      </c>
      <c r="Q20" s="183">
        <v>15</v>
      </c>
      <c r="R20" s="187"/>
      <c r="S20" s="185">
        <f>($Q$5-$Q20+1)*$Q$4</f>
        <v>70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33"/>
      <c r="AB20" s="134"/>
      <c r="AC20" s="33"/>
      <c r="AD20" s="39">
        <f>MAX($E20,$P20)+MAX($H20,$J20)+$M20+$S20</f>
        <v>163.25</v>
      </c>
      <c r="AE20" s="34"/>
    </row>
    <row r="21" spans="1:31" ht="13.5" thickBot="1">
      <c r="A21" s="40">
        <v>15</v>
      </c>
      <c r="B21" s="63" t="s">
        <v>69</v>
      </c>
      <c r="C21" s="49" t="s">
        <v>70</v>
      </c>
      <c r="D21" s="107">
        <v>22</v>
      </c>
      <c r="E21" s="137">
        <f>($D$5-$D21+1)*$D$4</f>
        <v>0</v>
      </c>
      <c r="F21" s="53">
        <v>24</v>
      </c>
      <c r="G21" s="54"/>
      <c r="H21" s="138">
        <f>($F$5-$F21+1)*$F$4</f>
        <v>0</v>
      </c>
      <c r="I21" s="175">
        <v>8</v>
      </c>
      <c r="J21" s="174">
        <f>($I$5-$I21+1)*$I$4</f>
        <v>38</v>
      </c>
      <c r="K21" s="37"/>
      <c r="L21" s="158">
        <v>15</v>
      </c>
      <c r="M21" s="154">
        <f>($L$5-$L21+1)*$L$4</f>
        <v>43.5</v>
      </c>
      <c r="N21" s="46"/>
      <c r="O21" s="180">
        <v>8</v>
      </c>
      <c r="P21" s="179">
        <f>($O$5-$O21+1)*$O$4</f>
        <v>18.75</v>
      </c>
      <c r="Q21" s="183">
        <v>25</v>
      </c>
      <c r="R21" s="187"/>
      <c r="S21" s="185">
        <f>($Q$5-$Q21+1)*$Q$4</f>
        <v>50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33"/>
      <c r="AB21" s="134"/>
      <c r="AC21" s="33"/>
      <c r="AD21" s="39">
        <f>MAX($E21,$P21)+MAX($H21,$J21)+$M21+$S21</f>
        <v>150.25</v>
      </c>
      <c r="AE21" s="34"/>
    </row>
    <row r="22" spans="1:31" ht="13.5" thickBot="1">
      <c r="A22" s="40">
        <v>16</v>
      </c>
      <c r="B22" s="149" t="s">
        <v>65</v>
      </c>
      <c r="C22" s="239" t="s">
        <v>15</v>
      </c>
      <c r="D22" s="107">
        <v>22</v>
      </c>
      <c r="E22" s="137">
        <f>($D$5-$D22+1)*$D$4</f>
        <v>0</v>
      </c>
      <c r="F22" s="144">
        <v>11</v>
      </c>
      <c r="G22" s="145"/>
      <c r="H22" s="138">
        <f>($F$5-$F22+1)*$F$4</f>
        <v>13</v>
      </c>
      <c r="I22" s="173">
        <v>46</v>
      </c>
      <c r="J22" s="174">
        <f>($I$5-$I22+1)*$I$4</f>
        <v>0</v>
      </c>
      <c r="K22" s="142"/>
      <c r="L22" s="155">
        <v>13</v>
      </c>
      <c r="M22" s="154">
        <f>($L$5-$L22+1)*$L$4</f>
        <v>46.5</v>
      </c>
      <c r="N22" s="46"/>
      <c r="O22" s="180">
        <v>33</v>
      </c>
      <c r="P22" s="179">
        <f>($O$5-$O22+1)*$O$4</f>
        <v>0</v>
      </c>
      <c r="Q22" s="183">
        <v>9</v>
      </c>
      <c r="R22" s="187"/>
      <c r="S22" s="185">
        <f>($Q$5-$Q22+1)*$Q$4</f>
        <v>82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33"/>
      <c r="AB22" s="134"/>
      <c r="AC22" s="33"/>
      <c r="AD22" s="39">
        <f>MAX($E22,$P22)+MAX($H22,$J22)+$M22+$S22</f>
        <v>141.5</v>
      </c>
      <c r="AE22" s="34"/>
    </row>
    <row r="23" spans="1:31" ht="13.5" thickBot="1">
      <c r="A23" s="40">
        <v>17</v>
      </c>
      <c r="B23" s="67" t="s">
        <v>71</v>
      </c>
      <c r="C23" s="42" t="s">
        <v>14</v>
      </c>
      <c r="D23" s="107">
        <v>22</v>
      </c>
      <c r="E23" s="137">
        <f>($D$5-$D23+1)*$D$4</f>
        <v>0</v>
      </c>
      <c r="F23" s="53">
        <v>24</v>
      </c>
      <c r="G23" s="145"/>
      <c r="H23" s="138">
        <f>($F$5-$F23+1)*$F$4</f>
        <v>0</v>
      </c>
      <c r="I23" s="173">
        <v>18</v>
      </c>
      <c r="J23" s="174">
        <f>($I$5-$I23+1)*$I$4</f>
        <v>28</v>
      </c>
      <c r="K23" s="146"/>
      <c r="L23" s="157">
        <v>27</v>
      </c>
      <c r="M23" s="154">
        <f>($L$5-$L23+1)*$L$4</f>
        <v>25.5</v>
      </c>
      <c r="N23" s="46"/>
      <c r="O23" s="180">
        <v>12</v>
      </c>
      <c r="P23" s="179">
        <f>($O$5-$O23+1)*$O$4</f>
        <v>15.75</v>
      </c>
      <c r="Q23" s="183">
        <v>18</v>
      </c>
      <c r="R23" s="187"/>
      <c r="S23" s="185">
        <f>($Q$5-$Q23+1)*$Q$4</f>
        <v>64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33"/>
      <c r="AB23" s="134"/>
      <c r="AC23" s="48"/>
      <c r="AD23" s="39">
        <f>MAX($E23,$P23)+MAX($H23,$J23)+$M23+$S23</f>
        <v>133.25</v>
      </c>
      <c r="AE23" s="34"/>
    </row>
    <row r="24" spans="1:31" ht="13.5" thickBot="1">
      <c r="A24" s="40">
        <v>18</v>
      </c>
      <c r="B24" s="62" t="s">
        <v>55</v>
      </c>
      <c r="C24" s="41" t="s">
        <v>23</v>
      </c>
      <c r="D24" s="143">
        <v>13</v>
      </c>
      <c r="E24" s="137">
        <f>($D$5-$D24+1)*$D$4</f>
        <v>6.75</v>
      </c>
      <c r="F24" s="144">
        <v>24</v>
      </c>
      <c r="G24" s="145"/>
      <c r="H24" s="138">
        <f>($F$5-$F24+1)*$F$4</f>
        <v>0</v>
      </c>
      <c r="I24" s="173">
        <v>24</v>
      </c>
      <c r="J24" s="174">
        <f>($I$5-$I24+1)*$I$4</f>
        <v>22</v>
      </c>
      <c r="K24" s="142"/>
      <c r="L24" s="155">
        <v>24</v>
      </c>
      <c r="M24" s="154">
        <f>($L$5-$L24+1)*$L$4</f>
        <v>30</v>
      </c>
      <c r="N24" s="46"/>
      <c r="O24" s="180">
        <v>33</v>
      </c>
      <c r="P24" s="179">
        <f>($O$5-$O24+1)*$O$4</f>
        <v>0</v>
      </c>
      <c r="Q24" s="183">
        <v>17</v>
      </c>
      <c r="R24" s="187"/>
      <c r="S24" s="185">
        <f>($Q$5-$Q24+1)*$Q$4</f>
        <v>66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33"/>
      <c r="AB24" s="134"/>
      <c r="AC24" s="33"/>
      <c r="AD24" s="39">
        <f>MAX($E24,$P24)+MAX($H24,$J24)+$M24+$S24</f>
        <v>124.75</v>
      </c>
      <c r="AE24" s="34"/>
    </row>
    <row r="25" spans="1:31" ht="13.5" thickBot="1">
      <c r="A25" s="40">
        <v>19</v>
      </c>
      <c r="B25" s="63" t="s">
        <v>32</v>
      </c>
      <c r="C25" s="42" t="s">
        <v>70</v>
      </c>
      <c r="D25" s="107">
        <v>22</v>
      </c>
      <c r="E25" s="137">
        <f>($D$5-$D25+1)*$D$4</f>
        <v>0</v>
      </c>
      <c r="F25" s="53">
        <v>24</v>
      </c>
      <c r="G25" s="145"/>
      <c r="H25" s="138">
        <f>($F$5-$F25+1)*$F$4</f>
        <v>0</v>
      </c>
      <c r="I25" s="173">
        <v>13</v>
      </c>
      <c r="J25" s="174">
        <f>($I$5-$I25+1)*$I$4</f>
        <v>33</v>
      </c>
      <c r="K25" s="142"/>
      <c r="L25" s="155">
        <v>18</v>
      </c>
      <c r="M25" s="154">
        <f>($L$5-$L25+1)*$L$4</f>
        <v>39</v>
      </c>
      <c r="N25" s="46"/>
      <c r="O25" s="180">
        <v>17</v>
      </c>
      <c r="P25" s="179">
        <f>($O$5-$O25+1)*$O$4</f>
        <v>12</v>
      </c>
      <c r="Q25" s="183">
        <v>32</v>
      </c>
      <c r="R25" s="187"/>
      <c r="S25" s="185">
        <f>($Q$5-$Q25+1)*$Q$4</f>
        <v>36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33"/>
      <c r="AB25" s="134"/>
      <c r="AC25" s="33"/>
      <c r="AD25" s="39">
        <f>MAX($E25,$P25)+MAX($H25,$J25)+$M25+$S25</f>
        <v>120</v>
      </c>
      <c r="AE25" s="34"/>
    </row>
    <row r="26" spans="1:31" ht="13.5" thickBot="1">
      <c r="A26" s="40">
        <v>20</v>
      </c>
      <c r="B26" s="220" t="s">
        <v>73</v>
      </c>
      <c r="C26" s="42" t="s">
        <v>19</v>
      </c>
      <c r="D26" s="107">
        <v>22</v>
      </c>
      <c r="E26" s="137">
        <f>($D$5-$D26+1)*$D$4</f>
        <v>0</v>
      </c>
      <c r="F26" s="53">
        <v>24</v>
      </c>
      <c r="G26" s="54"/>
      <c r="H26" s="138">
        <f>($F$5-$F26+1)*$F$4</f>
        <v>0</v>
      </c>
      <c r="I26" s="175">
        <v>22</v>
      </c>
      <c r="J26" s="174">
        <f>($I$5-$I26+1)*$I$4</f>
        <v>24</v>
      </c>
      <c r="K26" s="37"/>
      <c r="L26" s="158">
        <v>26</v>
      </c>
      <c r="M26" s="154">
        <f>($L$5-$L26+1)*$L$4</f>
        <v>27</v>
      </c>
      <c r="N26" s="46"/>
      <c r="O26" s="180">
        <v>33</v>
      </c>
      <c r="P26" s="179">
        <f>($O$5-$O26+1)*$O$4</f>
        <v>0</v>
      </c>
      <c r="Q26" s="183">
        <v>19</v>
      </c>
      <c r="R26" s="187"/>
      <c r="S26" s="185">
        <f>($Q$5-$Q26+1)*$Q$4</f>
        <v>62</v>
      </c>
      <c r="T26" s="115">
        <v>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33"/>
      <c r="AB26" s="134"/>
      <c r="AC26" s="33"/>
      <c r="AD26" s="39">
        <f>MAX($E26,$P26)+MAX($H26,$J26)+$M26+$S26</f>
        <v>113</v>
      </c>
      <c r="AE26" s="34"/>
    </row>
    <row r="27" spans="1:31" ht="13.5" thickBot="1">
      <c r="A27" s="40">
        <v>21</v>
      </c>
      <c r="B27" s="67" t="s">
        <v>72</v>
      </c>
      <c r="C27" s="226" t="s">
        <v>19</v>
      </c>
      <c r="D27" s="107">
        <v>22</v>
      </c>
      <c r="E27" s="137">
        <f>($D$5-$D27+1)*$D$4</f>
        <v>0</v>
      </c>
      <c r="F27" s="53">
        <v>24</v>
      </c>
      <c r="G27" s="145"/>
      <c r="H27" s="138">
        <f>($F$5-$F27+1)*$F$4</f>
        <v>0</v>
      </c>
      <c r="I27" s="173">
        <v>21</v>
      </c>
      <c r="J27" s="174">
        <f>($I$5-$I27+1)*$I$4</f>
        <v>25</v>
      </c>
      <c r="K27" s="146"/>
      <c r="L27" s="157">
        <v>25</v>
      </c>
      <c r="M27" s="154">
        <f>($L$5-$L27+1)*$L$4</f>
        <v>28.5</v>
      </c>
      <c r="N27" s="46"/>
      <c r="O27" s="180">
        <v>33</v>
      </c>
      <c r="P27" s="179">
        <f>($O$5-$O27+1)*$O$4</f>
        <v>0</v>
      </c>
      <c r="Q27" s="183">
        <v>22</v>
      </c>
      <c r="R27" s="187"/>
      <c r="S27" s="185">
        <f>($Q$5-$Q27+1)*$Q$4</f>
        <v>56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33"/>
      <c r="AB27" s="134"/>
      <c r="AC27" s="48"/>
      <c r="AD27" s="39">
        <f>MAX($E27,$P27)+MAX($H27,$J27)+$M27+$S27</f>
        <v>109.5</v>
      </c>
      <c r="AE27" s="34"/>
    </row>
    <row r="28" spans="1:31" ht="13.5" thickBot="1">
      <c r="A28" s="40">
        <v>22</v>
      </c>
      <c r="B28" s="221" t="s">
        <v>100</v>
      </c>
      <c r="C28" s="226" t="s">
        <v>48</v>
      </c>
      <c r="D28" s="143">
        <v>12</v>
      </c>
      <c r="E28" s="137">
        <f>($D$5-$D28+1)*$D$4</f>
        <v>7.5</v>
      </c>
      <c r="F28" s="144">
        <v>17</v>
      </c>
      <c r="G28" s="145"/>
      <c r="H28" s="138">
        <f>($F$5-$F28+1)*$F$4</f>
        <v>7</v>
      </c>
      <c r="I28" s="173">
        <v>27</v>
      </c>
      <c r="J28" s="174">
        <f>($I$5-$I28+1)*$I$4</f>
        <v>19</v>
      </c>
      <c r="K28" s="146"/>
      <c r="L28" s="157">
        <v>34</v>
      </c>
      <c r="M28" s="154">
        <f>($L$5-$L28+1)*$L$4</f>
        <v>15</v>
      </c>
      <c r="N28" s="46"/>
      <c r="O28" s="180">
        <v>20</v>
      </c>
      <c r="P28" s="179">
        <f>($O$5-$O28+1)*$O$4</f>
        <v>9.75</v>
      </c>
      <c r="Q28" s="183">
        <v>21</v>
      </c>
      <c r="R28" s="187"/>
      <c r="S28" s="185">
        <f>($Q$5-$Q28+1)*$Q$4</f>
        <v>58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33"/>
      <c r="AB28" s="134"/>
      <c r="AC28" s="48"/>
      <c r="AD28" s="39">
        <f>MAX($E28,$P28)+MAX($H28,$J28)+$M28+$S28</f>
        <v>101.75</v>
      </c>
      <c r="AE28" s="35"/>
    </row>
    <row r="29" spans="1:31" ht="13.5" thickBot="1">
      <c r="A29" s="40">
        <v>23</v>
      </c>
      <c r="B29" s="64" t="s">
        <v>75</v>
      </c>
      <c r="C29" s="230" t="s">
        <v>14</v>
      </c>
      <c r="D29" s="107">
        <v>22</v>
      </c>
      <c r="E29" s="137">
        <f>($D$5-$D29+1)*$D$4</f>
        <v>0</v>
      </c>
      <c r="F29" s="53">
        <v>24</v>
      </c>
      <c r="G29" s="145"/>
      <c r="H29" s="138">
        <f>($F$5-$F29+1)*$F$4</f>
        <v>0</v>
      </c>
      <c r="I29" s="173">
        <v>26</v>
      </c>
      <c r="J29" s="174">
        <f>($I$5-$I29+1)*$I$4</f>
        <v>20</v>
      </c>
      <c r="K29" s="142"/>
      <c r="L29" s="155">
        <v>22</v>
      </c>
      <c r="M29" s="154">
        <f>($L$5-$L29+1)*$L$4</f>
        <v>33</v>
      </c>
      <c r="N29" s="46"/>
      <c r="O29" s="180">
        <v>19</v>
      </c>
      <c r="P29" s="179">
        <f>($O$5-$O29+1)*$O$4</f>
        <v>10.5</v>
      </c>
      <c r="Q29" s="183">
        <v>31</v>
      </c>
      <c r="R29" s="187"/>
      <c r="S29" s="185">
        <f>($Q$5-$Q29+1)*$Q$4</f>
        <v>38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33"/>
      <c r="AB29" s="134"/>
      <c r="AC29" s="33"/>
      <c r="AD29" s="39">
        <f>MAX($E29,$P29)+MAX($H29,$J29)+$M29+$S29</f>
        <v>101.5</v>
      </c>
      <c r="AE29" s="34"/>
    </row>
    <row r="30" spans="1:31" ht="13.5" thickBot="1">
      <c r="A30" s="40">
        <v>24</v>
      </c>
      <c r="B30" s="63" t="s">
        <v>78</v>
      </c>
      <c r="C30" s="49" t="s">
        <v>14</v>
      </c>
      <c r="D30" s="107">
        <v>22</v>
      </c>
      <c r="E30" s="137">
        <f>($D$5-$D30+1)*$D$4</f>
        <v>0</v>
      </c>
      <c r="F30" s="53">
        <v>24</v>
      </c>
      <c r="G30" s="145"/>
      <c r="H30" s="138">
        <f>($F$5-$F30+1)*$F$4</f>
        <v>0</v>
      </c>
      <c r="I30" s="173">
        <v>31</v>
      </c>
      <c r="J30" s="174">
        <f>($I$5-$I30+1)*$I$4</f>
        <v>15</v>
      </c>
      <c r="K30" s="142"/>
      <c r="L30" s="155">
        <v>44</v>
      </c>
      <c r="M30" s="154">
        <f>($L$5-$L30+1)*$L$4</f>
        <v>0</v>
      </c>
      <c r="N30" s="46"/>
      <c r="O30" s="180">
        <v>14</v>
      </c>
      <c r="P30" s="179">
        <f>($O$5-$O30+1)*$O$4</f>
        <v>14.25</v>
      </c>
      <c r="Q30" s="183">
        <v>14</v>
      </c>
      <c r="R30" s="187"/>
      <c r="S30" s="185">
        <f>($Q$5-$Q30+1)*$Q$4</f>
        <v>72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33"/>
      <c r="AB30" s="134"/>
      <c r="AC30" s="33"/>
      <c r="AD30" s="39">
        <f>MAX($E30,$P30)+MAX($H30,$J30)+$M30+$S30</f>
        <v>101.25</v>
      </c>
      <c r="AE30" s="34"/>
    </row>
    <row r="31" spans="1:31" ht="13.5" thickBot="1">
      <c r="A31" s="40">
        <v>25</v>
      </c>
      <c r="B31" s="64" t="s">
        <v>57</v>
      </c>
      <c r="C31" s="42" t="s">
        <v>23</v>
      </c>
      <c r="D31" s="143">
        <v>16</v>
      </c>
      <c r="E31" s="137">
        <f>($D$5-$D31+1)*$D$4</f>
        <v>4.5</v>
      </c>
      <c r="F31" s="144">
        <v>24</v>
      </c>
      <c r="G31" s="145"/>
      <c r="H31" s="138">
        <f>($F$5-$F31+1)*$F$4</f>
        <v>0</v>
      </c>
      <c r="I31" s="173">
        <v>30</v>
      </c>
      <c r="J31" s="174">
        <f>($I$5-$I31+1)*$I$4</f>
        <v>16</v>
      </c>
      <c r="K31" s="146"/>
      <c r="L31" s="157">
        <v>30</v>
      </c>
      <c r="M31" s="154">
        <f>($L$5-$L31+1)*$L$4</f>
        <v>21</v>
      </c>
      <c r="N31" s="46"/>
      <c r="O31" s="180">
        <v>33</v>
      </c>
      <c r="P31" s="179">
        <f>($O$5-$O31+1)*$O$4</f>
        <v>0</v>
      </c>
      <c r="Q31" s="183">
        <v>23</v>
      </c>
      <c r="R31" s="187"/>
      <c r="S31" s="185">
        <f>($Q$5-$Q31+1)*$Q$4</f>
        <v>54</v>
      </c>
      <c r="T31" s="115">
        <v>0</v>
      </c>
      <c r="U31" s="115">
        <v>0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33"/>
      <c r="AB31" s="134"/>
      <c r="AC31" s="48"/>
      <c r="AD31" s="39">
        <f>MAX($E31,$P31)+MAX($H31,$J31)+$M31+$S31</f>
        <v>95.5</v>
      </c>
      <c r="AE31" s="34"/>
    </row>
    <row r="32" spans="1:31" ht="13.5" thickBot="1">
      <c r="A32" s="40">
        <v>26</v>
      </c>
      <c r="B32" s="62" t="s">
        <v>68</v>
      </c>
      <c r="C32" s="41" t="s">
        <v>15</v>
      </c>
      <c r="D32" s="107">
        <v>22</v>
      </c>
      <c r="E32" s="137">
        <f>($D$5-$D32+1)*$D$4</f>
        <v>0</v>
      </c>
      <c r="F32" s="144">
        <v>18</v>
      </c>
      <c r="G32" s="145"/>
      <c r="H32" s="138">
        <f>($F$5-$F32+1)*$F$4</f>
        <v>6</v>
      </c>
      <c r="I32" s="173"/>
      <c r="J32" s="174">
        <v>0</v>
      </c>
      <c r="K32" s="142"/>
      <c r="L32" s="155">
        <v>35</v>
      </c>
      <c r="M32" s="154">
        <f>($L$5-$L32+1)*$L$4</f>
        <v>13.5</v>
      </c>
      <c r="N32" s="46"/>
      <c r="O32" s="180">
        <v>33</v>
      </c>
      <c r="P32" s="179">
        <f>($O$5-$O32+1)*$O$4</f>
        <v>0</v>
      </c>
      <c r="Q32" s="183">
        <v>12</v>
      </c>
      <c r="R32" s="187"/>
      <c r="S32" s="185">
        <f>($Q$5-$Q32+1)*$Q$4</f>
        <v>76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33"/>
      <c r="AB32" s="134"/>
      <c r="AC32" s="33"/>
      <c r="AD32" s="39">
        <f>MAX($E32,$P32)+MAX($H32,$J32)+$M32+$S32</f>
        <v>95.5</v>
      </c>
      <c r="AE32" s="34"/>
    </row>
    <row r="33" spans="1:31" ht="13.5" thickBot="1">
      <c r="A33" s="40">
        <v>27</v>
      </c>
      <c r="B33" s="67" t="s">
        <v>52</v>
      </c>
      <c r="C33" s="41" t="s">
        <v>51</v>
      </c>
      <c r="D33" s="143">
        <v>7</v>
      </c>
      <c r="E33" s="137">
        <f>($D$5-$D33+1)*$D$4</f>
        <v>11.25</v>
      </c>
      <c r="F33" s="144">
        <v>9</v>
      </c>
      <c r="G33" s="145"/>
      <c r="H33" s="138">
        <f>($F$5-$F33+1)*$F$4</f>
        <v>15</v>
      </c>
      <c r="I33" s="173">
        <v>4</v>
      </c>
      <c r="J33" s="174">
        <f>($I$5-$I33+1)*$I$4+3</f>
        <v>45</v>
      </c>
      <c r="K33" s="142"/>
      <c r="L33" s="155">
        <v>23</v>
      </c>
      <c r="M33" s="154">
        <f>($L$5-$L33+1)*$L$4</f>
        <v>31.5</v>
      </c>
      <c r="N33" s="46"/>
      <c r="O33" s="180">
        <v>33</v>
      </c>
      <c r="P33" s="179">
        <f>($O$5-$O33+1)*$O$4</f>
        <v>0</v>
      </c>
      <c r="Q33" s="183">
        <v>50</v>
      </c>
      <c r="R33" s="187"/>
      <c r="S33" s="185">
        <f>($Q$5-$Q33+1)*$Q$4</f>
        <v>0</v>
      </c>
      <c r="T33" s="115">
        <v>0</v>
      </c>
      <c r="U33" s="115">
        <v>0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33"/>
      <c r="AB33" s="134"/>
      <c r="AC33" s="33"/>
      <c r="AD33" s="39">
        <f>MAX($E33,$P33)+MAX($H33,$J33)+$M33+$S33</f>
        <v>87.75</v>
      </c>
      <c r="AE33" s="34"/>
    </row>
    <row r="34" spans="1:31" ht="13.5" thickBot="1">
      <c r="A34" s="40">
        <v>28</v>
      </c>
      <c r="B34" s="63" t="s">
        <v>74</v>
      </c>
      <c r="C34" s="227" t="s">
        <v>14</v>
      </c>
      <c r="D34" s="107">
        <v>22</v>
      </c>
      <c r="E34" s="137">
        <f>($D$5-$D34+1)*$D$4</f>
        <v>0</v>
      </c>
      <c r="F34" s="53">
        <v>24</v>
      </c>
      <c r="G34" s="145"/>
      <c r="H34" s="138">
        <f>($F$5-$F34+1)*$F$4</f>
        <v>0</v>
      </c>
      <c r="I34" s="173">
        <v>23</v>
      </c>
      <c r="J34" s="174">
        <f>($I$5-$I34+1)*$I$4</f>
        <v>23</v>
      </c>
      <c r="K34" s="146"/>
      <c r="L34" s="157">
        <v>19</v>
      </c>
      <c r="M34" s="154">
        <f>($L$5-$L34+1)*$L$4</f>
        <v>37.5</v>
      </c>
      <c r="N34" s="46"/>
      <c r="O34" s="180">
        <v>6</v>
      </c>
      <c r="P34" s="179">
        <f>($O$5-$O34+1)*$O$4+1</f>
        <v>21.25</v>
      </c>
      <c r="Q34" s="183">
        <v>49</v>
      </c>
      <c r="R34" s="187"/>
      <c r="S34" s="185">
        <f>($Q$5-$Q34+1)*$Q$4</f>
        <v>2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33"/>
      <c r="AB34" s="134"/>
      <c r="AC34" s="48"/>
      <c r="AD34" s="39">
        <f>MAX($E34,$P34)+MAX($H34,$J34)+$M34+$S34</f>
        <v>83.75</v>
      </c>
      <c r="AE34" s="34"/>
    </row>
    <row r="35" spans="1:31" ht="13.5" thickBot="1">
      <c r="A35" s="40">
        <v>29</v>
      </c>
      <c r="B35" s="63" t="s">
        <v>90</v>
      </c>
      <c r="C35" s="228" t="s">
        <v>70</v>
      </c>
      <c r="D35" s="107">
        <v>22</v>
      </c>
      <c r="E35" s="137">
        <f>($D$5-$D35+1)*$D$4</f>
        <v>0</v>
      </c>
      <c r="F35" s="53">
        <v>24</v>
      </c>
      <c r="G35" s="54"/>
      <c r="H35" s="138">
        <f>($F$5-$F35+1)*$F$4</f>
        <v>0</v>
      </c>
      <c r="I35" s="175">
        <v>44</v>
      </c>
      <c r="J35" s="176">
        <v>0</v>
      </c>
      <c r="K35" s="37"/>
      <c r="L35" s="158">
        <v>20</v>
      </c>
      <c r="M35" s="154">
        <f>($L$5-$L35+1)*$L$4</f>
        <v>36</v>
      </c>
      <c r="N35" s="46"/>
      <c r="O35" s="180">
        <v>33</v>
      </c>
      <c r="P35" s="179">
        <f>($O$5-$O35+1)*$O$4</f>
        <v>0</v>
      </c>
      <c r="Q35" s="183">
        <v>27</v>
      </c>
      <c r="R35" s="187"/>
      <c r="S35" s="185">
        <f>($Q$5-$Q35+1)*$Q$4</f>
        <v>46</v>
      </c>
      <c r="T35" s="115">
        <v>0</v>
      </c>
      <c r="U35" s="115">
        <v>0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33"/>
      <c r="AB35" s="134"/>
      <c r="AC35" s="33"/>
      <c r="AD35" s="39">
        <f>MAX($E35,$P35)+MAX($H35,$J35)+$M35+$S35</f>
        <v>82</v>
      </c>
      <c r="AE35" s="34"/>
    </row>
    <row r="36" spans="1:31" ht="13.5" thickBot="1">
      <c r="A36" s="40">
        <v>30</v>
      </c>
      <c r="B36" s="220" t="s">
        <v>76</v>
      </c>
      <c r="C36" s="229" t="s">
        <v>19</v>
      </c>
      <c r="D36" s="107">
        <v>22</v>
      </c>
      <c r="E36" s="137">
        <f>($D$5-$D36+1)*$D$4</f>
        <v>0</v>
      </c>
      <c r="F36" s="53">
        <v>24</v>
      </c>
      <c r="G36" s="145"/>
      <c r="H36" s="138">
        <f>($F$5-$F36+1)*$F$4</f>
        <v>0</v>
      </c>
      <c r="I36" s="173">
        <v>28</v>
      </c>
      <c r="J36" s="174">
        <f>($I$5-$I36+1)*$I$4</f>
        <v>18</v>
      </c>
      <c r="K36" s="142"/>
      <c r="L36" s="155">
        <v>28</v>
      </c>
      <c r="M36" s="154">
        <f>($L$5-$L36+1)*$L$4</f>
        <v>24</v>
      </c>
      <c r="N36" s="46"/>
      <c r="O36" s="180">
        <v>33</v>
      </c>
      <c r="P36" s="179">
        <f>($O$5-$O36+1)*$O$4</f>
        <v>0</v>
      </c>
      <c r="Q36" s="183">
        <v>36</v>
      </c>
      <c r="R36" s="187"/>
      <c r="S36" s="185">
        <f>($Q$5-$Q36+1)*$Q$4</f>
        <v>28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33"/>
      <c r="AB36" s="134"/>
      <c r="AC36" s="33"/>
      <c r="AD36" s="39">
        <f>MAX($E36,$P36)+MAX($H36,$J36)+$M36+$S36</f>
        <v>70</v>
      </c>
      <c r="AE36" s="34"/>
    </row>
    <row r="37" spans="1:31" ht="13.5" thickBot="1">
      <c r="A37" s="40">
        <v>31</v>
      </c>
      <c r="B37" s="223" t="s">
        <v>60</v>
      </c>
      <c r="C37" s="229" t="s">
        <v>23</v>
      </c>
      <c r="D37" s="107">
        <v>18</v>
      </c>
      <c r="E37" s="137">
        <f>($D$5-$D37+1)*$D$4</f>
        <v>3</v>
      </c>
      <c r="F37" s="53">
        <v>24</v>
      </c>
      <c r="G37" s="54"/>
      <c r="H37" s="138">
        <f>($F$5-$F37+1)*$F$4</f>
        <v>0</v>
      </c>
      <c r="I37" s="175">
        <v>34</v>
      </c>
      <c r="J37" s="174">
        <f>($I$5-$I37+1)*$I$4</f>
        <v>12</v>
      </c>
      <c r="K37" s="37"/>
      <c r="L37" s="158">
        <v>44</v>
      </c>
      <c r="M37" s="154">
        <f>($L$5-$L37+1)*$L$4</f>
        <v>0</v>
      </c>
      <c r="N37" s="46"/>
      <c r="O37" s="180">
        <v>22</v>
      </c>
      <c r="P37" s="179">
        <f>($O$5-$O37+1)*$O$4</f>
        <v>8.25</v>
      </c>
      <c r="Q37" s="183">
        <v>26</v>
      </c>
      <c r="R37" s="187"/>
      <c r="S37" s="185">
        <f>($Q$5-$Q37+1)*$Q$4</f>
        <v>48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33"/>
      <c r="AB37" s="134"/>
      <c r="AC37" s="33"/>
      <c r="AD37" s="39">
        <f>MAX($E37,$P37)+MAX($H37,$J37)+$M37+$S37</f>
        <v>68.25</v>
      </c>
      <c r="AE37" s="34"/>
    </row>
    <row r="38" spans="1:31" ht="13.5" thickBot="1">
      <c r="A38" s="40">
        <v>32</v>
      </c>
      <c r="B38" s="149" t="s">
        <v>58</v>
      </c>
      <c r="C38" s="38" t="s">
        <v>51</v>
      </c>
      <c r="D38" s="143">
        <v>15</v>
      </c>
      <c r="E38" s="137">
        <f>($D$5-$D38+1)*$D$4</f>
        <v>5.25</v>
      </c>
      <c r="F38" s="144">
        <v>19</v>
      </c>
      <c r="G38" s="145"/>
      <c r="H38" s="138">
        <f>($F$5-$F38+1)*$F$4</f>
        <v>5</v>
      </c>
      <c r="I38" s="173"/>
      <c r="J38" s="174">
        <v>0</v>
      </c>
      <c r="K38" s="142"/>
      <c r="L38" s="155">
        <v>29</v>
      </c>
      <c r="M38" s="154">
        <f>($L$5-$L38+1)*$L$4</f>
        <v>22.5</v>
      </c>
      <c r="N38" s="46"/>
      <c r="O38" s="180">
        <v>33</v>
      </c>
      <c r="P38" s="179">
        <f>($O$5-$O38+1)*$O$4</f>
        <v>0</v>
      </c>
      <c r="Q38" s="183">
        <v>34</v>
      </c>
      <c r="R38" s="187"/>
      <c r="S38" s="185">
        <f>($Q$5-$Q38+1)*$Q$4</f>
        <v>32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33"/>
      <c r="AB38" s="134"/>
      <c r="AC38" s="33"/>
      <c r="AD38" s="39">
        <f>MAX($E38,$P38)+MAX($H38,$J38)+$M38+$S38</f>
        <v>64.75</v>
      </c>
      <c r="AE38" s="34"/>
    </row>
    <row r="39" spans="1:31" ht="13.5" thickBot="1">
      <c r="A39" s="40">
        <v>33</v>
      </c>
      <c r="B39" s="220" t="s">
        <v>97</v>
      </c>
      <c r="C39" s="229" t="s">
        <v>51</v>
      </c>
      <c r="D39" s="143">
        <v>10</v>
      </c>
      <c r="E39" s="137">
        <f>($D$5-$D39+1)*$D$4</f>
        <v>9</v>
      </c>
      <c r="F39" s="144">
        <v>21</v>
      </c>
      <c r="G39" s="145"/>
      <c r="H39" s="138">
        <f>($F$5-$F39+1)*$F$4</f>
        <v>3</v>
      </c>
      <c r="I39" s="173">
        <v>12</v>
      </c>
      <c r="J39" s="174">
        <f>($I$5-$I39+1)*$I$4</f>
        <v>34</v>
      </c>
      <c r="K39" s="142"/>
      <c r="L39" s="155">
        <v>31</v>
      </c>
      <c r="M39" s="154">
        <f>($L$5-$L39+1)*$L$4</f>
        <v>19.5</v>
      </c>
      <c r="N39" s="46"/>
      <c r="O39" s="180">
        <v>33</v>
      </c>
      <c r="P39" s="179">
        <f>($O$5-$O39+1)*$O$4</f>
        <v>0</v>
      </c>
      <c r="Q39" s="183">
        <v>49</v>
      </c>
      <c r="R39" s="187"/>
      <c r="S39" s="185">
        <f>($Q$5-$Q39+1)*$Q$4</f>
        <v>2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33"/>
      <c r="AB39" s="134"/>
      <c r="AC39" s="33"/>
      <c r="AD39" s="39">
        <f>MAX($E39,$P39)+MAX($H39,$J39)+$M39+$S39</f>
        <v>64.5</v>
      </c>
      <c r="AE39" s="34"/>
    </row>
    <row r="40" spans="1:31" ht="13.5" thickBot="1">
      <c r="A40" s="40">
        <v>34</v>
      </c>
      <c r="B40" s="63" t="s">
        <v>56</v>
      </c>
      <c r="C40" s="42" t="s">
        <v>25</v>
      </c>
      <c r="D40" s="143">
        <v>14</v>
      </c>
      <c r="E40" s="137">
        <f>($D$5-$D40+1)*$D$4</f>
        <v>6</v>
      </c>
      <c r="F40" s="144">
        <v>22</v>
      </c>
      <c r="G40" s="145"/>
      <c r="H40" s="138">
        <f>($F$5-$F40+1)*$F$4</f>
        <v>2</v>
      </c>
      <c r="I40" s="173"/>
      <c r="J40" s="174">
        <v>0</v>
      </c>
      <c r="K40" s="146"/>
      <c r="L40" s="157">
        <v>33</v>
      </c>
      <c r="M40" s="154">
        <f>($L$5-$L40+1)*$L$4</f>
        <v>16.5</v>
      </c>
      <c r="N40" s="46"/>
      <c r="O40" s="180">
        <v>33</v>
      </c>
      <c r="P40" s="179">
        <f>($O$5-$O40+1)*$O$4</f>
        <v>0</v>
      </c>
      <c r="Q40" s="183">
        <v>30</v>
      </c>
      <c r="R40" s="187"/>
      <c r="S40" s="185">
        <f>($Q$5-$Q40+1)*$Q$4</f>
        <v>40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33"/>
      <c r="AB40" s="134"/>
      <c r="AC40" s="48"/>
      <c r="AD40" s="39">
        <f>MAX($E40,$P40)+MAX($H40,$J40)+$M40+$S40</f>
        <v>64.5</v>
      </c>
      <c r="AE40" s="34"/>
    </row>
    <row r="41" spans="1:31" ht="13.5" thickBot="1">
      <c r="A41" s="40">
        <v>35</v>
      </c>
      <c r="B41" s="222" t="s">
        <v>89</v>
      </c>
      <c r="C41" s="226" t="s">
        <v>70</v>
      </c>
      <c r="D41" s="107">
        <v>22</v>
      </c>
      <c r="E41" s="137">
        <f>($D$5-$D41+1)*$D$4</f>
        <v>0</v>
      </c>
      <c r="F41" s="53">
        <v>24</v>
      </c>
      <c r="G41" s="145"/>
      <c r="H41" s="138">
        <f>($F$5-$F41+1)*$F$4</f>
        <v>0</v>
      </c>
      <c r="I41" s="173">
        <v>44</v>
      </c>
      <c r="J41" s="174">
        <v>0</v>
      </c>
      <c r="K41" s="142"/>
      <c r="L41" s="155">
        <v>16</v>
      </c>
      <c r="M41" s="154">
        <f>($L$5-$L41+1)*$L$4</f>
        <v>42</v>
      </c>
      <c r="N41" s="46"/>
      <c r="O41" s="180">
        <v>15</v>
      </c>
      <c r="P41" s="179">
        <f>($O$5-$O41+1)*$O$4</f>
        <v>13.5</v>
      </c>
      <c r="Q41" s="183">
        <v>49</v>
      </c>
      <c r="R41" s="187"/>
      <c r="S41" s="185">
        <f>($Q$5-$Q41+1)*$Q$4</f>
        <v>2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33"/>
      <c r="AB41" s="134"/>
      <c r="AC41" s="33"/>
      <c r="AD41" s="39">
        <f>MAX($E41,$P41)+MAX($H41,$J41)+$M41+$S41</f>
        <v>57.5</v>
      </c>
      <c r="AE41" s="34"/>
    </row>
    <row r="42" spans="1:31" ht="13.5" thickBot="1">
      <c r="A42" s="40">
        <v>36</v>
      </c>
      <c r="B42" s="69" t="s">
        <v>103</v>
      </c>
      <c r="C42" s="41" t="s">
        <v>104</v>
      </c>
      <c r="D42" s="107">
        <v>22</v>
      </c>
      <c r="E42" s="137">
        <f>($D$5-$D42+1)*$D$4</f>
        <v>0</v>
      </c>
      <c r="F42" s="53">
        <v>24</v>
      </c>
      <c r="G42" s="54"/>
      <c r="H42" s="138">
        <f>($F$5-$F42+1)*$F$4</f>
        <v>0</v>
      </c>
      <c r="I42" s="175">
        <v>44</v>
      </c>
      <c r="J42" s="176">
        <v>0</v>
      </c>
      <c r="K42" s="37"/>
      <c r="L42" s="158">
        <v>44</v>
      </c>
      <c r="M42" s="154">
        <f>($L$5-$L42+1)*$L$4</f>
        <v>0</v>
      </c>
      <c r="N42" s="46"/>
      <c r="O42" s="180">
        <v>33</v>
      </c>
      <c r="P42" s="179">
        <f>($O$5-$O42+1)*$O$4</f>
        <v>0</v>
      </c>
      <c r="Q42" s="183">
        <v>24</v>
      </c>
      <c r="R42" s="187"/>
      <c r="S42" s="185">
        <f>($Q$5-$Q42+1)*$Q$4</f>
        <v>52</v>
      </c>
      <c r="T42" s="115"/>
      <c r="U42" s="246"/>
      <c r="V42" s="246"/>
      <c r="W42" s="249"/>
      <c r="X42" s="250"/>
      <c r="Y42" s="251"/>
      <c r="Z42" s="252"/>
      <c r="AA42" s="133"/>
      <c r="AB42" s="134"/>
      <c r="AC42" s="33"/>
      <c r="AD42" s="39">
        <f>MAX($E42,$P42)+MAX($H42,$J42)+$M42+$S42</f>
        <v>52</v>
      </c>
      <c r="AE42" s="34"/>
    </row>
    <row r="43" spans="1:31" ht="13.5" thickBot="1">
      <c r="A43" s="40">
        <v>37</v>
      </c>
      <c r="B43" s="148" t="s">
        <v>79</v>
      </c>
      <c r="C43" s="41" t="s">
        <v>19</v>
      </c>
      <c r="D43" s="107">
        <v>22</v>
      </c>
      <c r="E43" s="137">
        <f>($D$5-$D43+1)*$D$4</f>
        <v>0</v>
      </c>
      <c r="F43" s="53">
        <v>24</v>
      </c>
      <c r="G43" s="145"/>
      <c r="H43" s="138">
        <f>($F$5-$F43+1)*$F$4</f>
        <v>0</v>
      </c>
      <c r="I43" s="173">
        <v>32</v>
      </c>
      <c r="J43" s="174">
        <f>($I$5-$I43+1)*$I$4</f>
        <v>14</v>
      </c>
      <c r="K43" s="142"/>
      <c r="L43" s="155">
        <v>39</v>
      </c>
      <c r="M43" s="154">
        <f>($L$5-$L43+1)*$L$4</f>
        <v>7.5</v>
      </c>
      <c r="N43" s="46"/>
      <c r="O43" s="180">
        <v>33</v>
      </c>
      <c r="P43" s="179">
        <f>($O$5-$O43+1)*$O$4</f>
        <v>0</v>
      </c>
      <c r="Q43" s="183">
        <v>36</v>
      </c>
      <c r="R43" s="187"/>
      <c r="S43" s="185">
        <f>($Q$5-$Q43+1)*$Q$4</f>
        <v>28</v>
      </c>
      <c r="T43" s="115">
        <v>0</v>
      </c>
      <c r="U43" s="115">
        <v>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33"/>
      <c r="AB43" s="134"/>
      <c r="AC43" s="33"/>
      <c r="AD43" s="39">
        <f>MAX($E43,$P43)+MAX($H43,$J43)+$M43+$S43</f>
        <v>49.5</v>
      </c>
      <c r="AE43" s="34"/>
    </row>
    <row r="44" spans="1:31" ht="13.5" thickBot="1">
      <c r="A44" s="40">
        <v>38</v>
      </c>
      <c r="B44" s="147" t="s">
        <v>61</v>
      </c>
      <c r="C44" s="229" t="s">
        <v>25</v>
      </c>
      <c r="D44" s="143">
        <v>19</v>
      </c>
      <c r="E44" s="137">
        <f>($D$5-$D44+1)*$D$4</f>
        <v>2.25</v>
      </c>
      <c r="F44" s="144">
        <v>20</v>
      </c>
      <c r="G44" s="145"/>
      <c r="H44" s="138">
        <f>($F$5-$F44+1)*$F$4</f>
        <v>4</v>
      </c>
      <c r="I44" s="173">
        <v>36</v>
      </c>
      <c r="J44" s="174">
        <f>($I$5-$I44+1)*$I$4</f>
        <v>10</v>
      </c>
      <c r="K44" s="142"/>
      <c r="L44" s="155">
        <v>32</v>
      </c>
      <c r="M44" s="154">
        <f>($L$5-$L44+1)*$L$4</f>
        <v>18</v>
      </c>
      <c r="N44" s="46"/>
      <c r="O44" s="180">
        <v>23</v>
      </c>
      <c r="P44" s="179">
        <f>($O$5-$O44+1)*$O$4</f>
        <v>7.5</v>
      </c>
      <c r="Q44" s="183">
        <v>49</v>
      </c>
      <c r="R44" s="187"/>
      <c r="S44" s="185">
        <f>($Q$5-$Q44+1)*$Q$4</f>
        <v>2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33"/>
      <c r="AB44" s="134"/>
      <c r="AC44" s="33"/>
      <c r="AD44" s="39">
        <f>MAX($E44,$P44)+MAX($H44,$J44)+$M44+$S44</f>
        <v>37.5</v>
      </c>
      <c r="AE44" s="34"/>
    </row>
    <row r="45" spans="1:31" ht="13.5" thickBot="1">
      <c r="A45" s="40">
        <v>39</v>
      </c>
      <c r="B45" s="147" t="s">
        <v>77</v>
      </c>
      <c r="C45" s="41" t="s">
        <v>23</v>
      </c>
      <c r="D45" s="107">
        <v>22</v>
      </c>
      <c r="E45" s="137">
        <f>($D$5-$D45+1)*$D$4</f>
        <v>0</v>
      </c>
      <c r="F45" s="53">
        <v>24</v>
      </c>
      <c r="G45" s="145"/>
      <c r="H45" s="138">
        <f>($F$5-$F45+1)*$F$4</f>
        <v>0</v>
      </c>
      <c r="I45" s="173">
        <v>29</v>
      </c>
      <c r="J45" s="174">
        <f>($I$5-$I45+1)*$I$4</f>
        <v>17</v>
      </c>
      <c r="K45" s="142"/>
      <c r="L45" s="155">
        <v>37</v>
      </c>
      <c r="M45" s="154">
        <f>($L$5-$L45+1)*$L$4</f>
        <v>10.5</v>
      </c>
      <c r="N45" s="46"/>
      <c r="O45" s="180">
        <v>26</v>
      </c>
      <c r="P45" s="179">
        <f>($O$5-$O45+1)*$O$4</f>
        <v>5.25</v>
      </c>
      <c r="Q45" s="183">
        <v>49</v>
      </c>
      <c r="R45" s="187"/>
      <c r="S45" s="185">
        <f>($Q$5-$Q45+1)*$Q$4</f>
        <v>2</v>
      </c>
      <c r="T45" s="115">
        <v>0</v>
      </c>
      <c r="U45" s="115">
        <v>0</v>
      </c>
      <c r="V45" s="115">
        <v>0</v>
      </c>
      <c r="W45" s="115">
        <v>0</v>
      </c>
      <c r="X45" s="115">
        <v>0</v>
      </c>
      <c r="Y45" s="115">
        <v>0</v>
      </c>
      <c r="Z45" s="115">
        <v>0</v>
      </c>
      <c r="AA45" s="133"/>
      <c r="AB45" s="134"/>
      <c r="AC45" s="33"/>
      <c r="AD45" s="39">
        <f>MAX($E45,$P45)+MAX($H45,$J45)+$M45+$S45</f>
        <v>34.75</v>
      </c>
      <c r="AE45" s="34"/>
    </row>
    <row r="46" spans="1:31" ht="13.5" thickBot="1">
      <c r="A46" s="40">
        <v>40</v>
      </c>
      <c r="B46" s="112" t="s">
        <v>80</v>
      </c>
      <c r="C46" s="229" t="s">
        <v>14</v>
      </c>
      <c r="D46" s="107">
        <v>22</v>
      </c>
      <c r="E46" s="137">
        <f>($D$5-$D46+1)*$D$4</f>
        <v>0</v>
      </c>
      <c r="F46" s="53">
        <v>24</v>
      </c>
      <c r="G46" s="145"/>
      <c r="H46" s="138">
        <f>($F$5-$F46+1)*$F$4</f>
        <v>0</v>
      </c>
      <c r="I46" s="173">
        <v>33</v>
      </c>
      <c r="J46" s="174">
        <f>($I$5-$I46+1)*$I$4</f>
        <v>13</v>
      </c>
      <c r="K46" s="142"/>
      <c r="L46" s="155">
        <v>38</v>
      </c>
      <c r="M46" s="154">
        <f>($L$5-$L46+1)*$L$4</f>
        <v>9</v>
      </c>
      <c r="N46" s="46"/>
      <c r="O46" s="180">
        <v>21</v>
      </c>
      <c r="P46" s="179">
        <f>($O$5-$O46+1)*$O$4</f>
        <v>9</v>
      </c>
      <c r="Q46" s="183">
        <v>49</v>
      </c>
      <c r="R46" s="187"/>
      <c r="S46" s="185">
        <f>($Q$5-$Q46+1)*$Q$4</f>
        <v>2</v>
      </c>
      <c r="T46" s="115">
        <v>0</v>
      </c>
      <c r="U46" s="115">
        <v>0</v>
      </c>
      <c r="V46" s="115">
        <v>0</v>
      </c>
      <c r="W46" s="115">
        <v>0</v>
      </c>
      <c r="X46" s="115">
        <v>0</v>
      </c>
      <c r="Y46" s="115">
        <v>0</v>
      </c>
      <c r="Z46" s="115">
        <v>0</v>
      </c>
      <c r="AA46" s="133"/>
      <c r="AB46" s="134"/>
      <c r="AC46" s="33"/>
      <c r="AD46" s="39">
        <f>MAX($E46,$P46)+MAX($H46,$J46)+$M46+$S46</f>
        <v>33</v>
      </c>
      <c r="AE46" s="34"/>
    </row>
    <row r="47" spans="1:31" ht="13.5" thickBot="1">
      <c r="A47" s="40">
        <v>41</v>
      </c>
      <c r="B47" s="64" t="s">
        <v>82</v>
      </c>
      <c r="C47" s="230" t="s">
        <v>12</v>
      </c>
      <c r="D47" s="107">
        <v>22</v>
      </c>
      <c r="E47" s="137">
        <f>($D$5-$D47+1)*$D$4</f>
        <v>0</v>
      </c>
      <c r="F47" s="53">
        <v>24</v>
      </c>
      <c r="G47" s="54"/>
      <c r="H47" s="138">
        <f>($F$5-$F47+1)*$F$4</f>
        <v>0</v>
      </c>
      <c r="I47" s="175">
        <v>38</v>
      </c>
      <c r="J47" s="174">
        <f>($I$5-$I47+1)*$I$4</f>
        <v>8</v>
      </c>
      <c r="K47" s="37"/>
      <c r="L47" s="158">
        <v>36</v>
      </c>
      <c r="M47" s="154">
        <f>($L$5-$L47+1)*$L$4</f>
        <v>12</v>
      </c>
      <c r="N47" s="46"/>
      <c r="O47" s="180">
        <v>24</v>
      </c>
      <c r="P47" s="179">
        <f>($O$5-$O47+1)*$O$4</f>
        <v>6.75</v>
      </c>
      <c r="Q47" s="183">
        <v>49</v>
      </c>
      <c r="R47" s="187"/>
      <c r="S47" s="185">
        <f>($Q$5-$Q47+1)*$Q$4</f>
        <v>2</v>
      </c>
      <c r="T47" s="115">
        <v>0</v>
      </c>
      <c r="U47" s="115">
        <v>0</v>
      </c>
      <c r="V47" s="115">
        <v>0</v>
      </c>
      <c r="W47" s="115">
        <v>0</v>
      </c>
      <c r="X47" s="115">
        <v>0</v>
      </c>
      <c r="Y47" s="115">
        <v>0</v>
      </c>
      <c r="Z47" s="115">
        <v>0</v>
      </c>
      <c r="AA47" s="133"/>
      <c r="AB47" s="134"/>
      <c r="AC47" s="33"/>
      <c r="AD47" s="39">
        <f>MAX($E47,$P47)+MAX($H47,$J47)+$M47+$S47</f>
        <v>28.75</v>
      </c>
      <c r="AE47" s="34"/>
    </row>
    <row r="48" spans="1:31" ht="13.5" thickBot="1">
      <c r="A48" s="40">
        <v>42</v>
      </c>
      <c r="B48" s="240" t="s">
        <v>81</v>
      </c>
      <c r="C48" s="229" t="s">
        <v>12</v>
      </c>
      <c r="D48" s="107">
        <v>22</v>
      </c>
      <c r="E48" s="137">
        <f>($D$5-$D48+1)*$D$4</f>
        <v>0</v>
      </c>
      <c r="F48" s="53">
        <v>24</v>
      </c>
      <c r="G48" s="54"/>
      <c r="H48" s="138">
        <f>($F$5-$F48+1)*$F$4</f>
        <v>0</v>
      </c>
      <c r="I48" s="175">
        <v>37</v>
      </c>
      <c r="J48" s="174">
        <f>($I$5-$I48+1)*$I$4</f>
        <v>9</v>
      </c>
      <c r="K48" s="37"/>
      <c r="L48" s="158">
        <v>40</v>
      </c>
      <c r="M48" s="154">
        <f>($L$5-$L48+1)*$L$4</f>
        <v>6</v>
      </c>
      <c r="N48" s="46"/>
      <c r="O48" s="180">
        <v>27</v>
      </c>
      <c r="P48" s="179">
        <f>($O$5-$O48+1)*$O$4</f>
        <v>4.5</v>
      </c>
      <c r="Q48" s="183">
        <v>49</v>
      </c>
      <c r="R48" s="187"/>
      <c r="S48" s="185">
        <f>($Q$5-$Q48+1)*$Q$4</f>
        <v>2</v>
      </c>
      <c r="T48" s="115">
        <v>0</v>
      </c>
      <c r="U48" s="115">
        <v>0</v>
      </c>
      <c r="V48" s="115">
        <v>0</v>
      </c>
      <c r="W48" s="115">
        <v>0</v>
      </c>
      <c r="X48" s="115">
        <v>0</v>
      </c>
      <c r="Y48" s="115">
        <v>0</v>
      </c>
      <c r="Z48" s="115">
        <v>0</v>
      </c>
      <c r="AA48" s="133"/>
      <c r="AB48" s="134"/>
      <c r="AC48" s="33"/>
      <c r="AD48" s="39">
        <f>MAX($E48,$P48)+MAX($H48,$J48)+$M48+$S48</f>
        <v>21.5</v>
      </c>
      <c r="AE48" s="34"/>
    </row>
    <row r="49" spans="1:31" ht="13.5" thickBot="1">
      <c r="A49" s="40">
        <v>43</v>
      </c>
      <c r="B49" s="147" t="s">
        <v>84</v>
      </c>
      <c r="C49" s="229" t="s">
        <v>12</v>
      </c>
      <c r="D49" s="107">
        <v>22</v>
      </c>
      <c r="E49" s="137">
        <f>($D$5-$D49+1)*$D$4</f>
        <v>0</v>
      </c>
      <c r="F49" s="53">
        <v>24</v>
      </c>
      <c r="G49" s="54"/>
      <c r="H49" s="138">
        <f>($F$5-$F49+1)*$F$4</f>
        <v>0</v>
      </c>
      <c r="I49" s="175">
        <v>40</v>
      </c>
      <c r="J49" s="174">
        <f>($I$5-$I49+1)*$I$4</f>
        <v>6</v>
      </c>
      <c r="K49" s="47"/>
      <c r="L49" s="160">
        <v>41</v>
      </c>
      <c r="M49" s="154">
        <f>($L$5-$L49+1)*$L$4</f>
        <v>4.5</v>
      </c>
      <c r="N49" s="46"/>
      <c r="O49" s="180">
        <v>32</v>
      </c>
      <c r="P49" s="179">
        <f>($O$5-$O49+1)*$O$4</f>
        <v>0.75</v>
      </c>
      <c r="Q49" s="183">
        <v>49</v>
      </c>
      <c r="R49" s="187"/>
      <c r="S49" s="185">
        <f>($Q$5-$Q49+1)*$Q$4</f>
        <v>2</v>
      </c>
      <c r="T49" s="115">
        <v>0</v>
      </c>
      <c r="U49" s="115">
        <v>0</v>
      </c>
      <c r="V49" s="115">
        <v>0</v>
      </c>
      <c r="W49" s="115">
        <v>0</v>
      </c>
      <c r="X49" s="115">
        <v>0</v>
      </c>
      <c r="Y49" s="115">
        <v>0</v>
      </c>
      <c r="Z49" s="115">
        <v>0</v>
      </c>
      <c r="AA49" s="133"/>
      <c r="AB49" s="134"/>
      <c r="AC49" s="48"/>
      <c r="AD49" s="39">
        <f>MAX($E49,$P49)+MAX($H49,$J49)+$M49+$S49</f>
        <v>13.25</v>
      </c>
      <c r="AE49" s="34"/>
    </row>
    <row r="50" spans="1:31" ht="13.5" thickBot="1">
      <c r="A50" s="40">
        <v>44</v>
      </c>
      <c r="B50" s="62" t="s">
        <v>94</v>
      </c>
      <c r="C50" s="229" t="s">
        <v>13</v>
      </c>
      <c r="D50" s="107">
        <v>22</v>
      </c>
      <c r="E50" s="137">
        <f>($D$5-$D50+1)*$D$4</f>
        <v>0</v>
      </c>
      <c r="F50" s="53">
        <v>24</v>
      </c>
      <c r="G50" s="145"/>
      <c r="H50" s="138">
        <f>($F$5-$F50+1)*$F$4</f>
        <v>0</v>
      </c>
      <c r="I50" s="173">
        <v>44</v>
      </c>
      <c r="J50" s="174">
        <v>0</v>
      </c>
      <c r="K50" s="142"/>
      <c r="L50" s="155">
        <v>44</v>
      </c>
      <c r="M50" s="154">
        <v>0</v>
      </c>
      <c r="N50" s="46"/>
      <c r="O50" s="180">
        <v>18</v>
      </c>
      <c r="P50" s="179">
        <f>($O$5-$O50+1)*$O$4</f>
        <v>11.25</v>
      </c>
      <c r="Q50" s="183"/>
      <c r="R50" s="187"/>
      <c r="S50" s="185"/>
      <c r="T50" s="115">
        <v>0</v>
      </c>
      <c r="U50" s="115">
        <v>0</v>
      </c>
      <c r="V50" s="115">
        <v>0</v>
      </c>
      <c r="W50" s="115">
        <v>0</v>
      </c>
      <c r="X50" s="115">
        <v>0</v>
      </c>
      <c r="Y50" s="115">
        <v>0</v>
      </c>
      <c r="Z50" s="115">
        <v>0</v>
      </c>
      <c r="AA50" s="133"/>
      <c r="AB50" s="134"/>
      <c r="AC50" s="33"/>
      <c r="AD50" s="39">
        <f>MAX($E50,$P50)+MAX($H50,$J50)+$M50+$S50</f>
        <v>11.25</v>
      </c>
      <c r="AE50" s="34"/>
    </row>
    <row r="51" spans="1:31" ht="13.5" thickBot="1">
      <c r="A51" s="40">
        <v>45</v>
      </c>
      <c r="B51" s="63" t="s">
        <v>91</v>
      </c>
      <c r="C51" s="229" t="s">
        <v>70</v>
      </c>
      <c r="D51" s="107">
        <v>22</v>
      </c>
      <c r="E51" s="137">
        <f>($D$5-$D51+1)*$D$4</f>
        <v>0</v>
      </c>
      <c r="F51" s="53">
        <v>24</v>
      </c>
      <c r="G51" s="54"/>
      <c r="H51" s="138">
        <f>($F$5-$F51+1)*$F$4</f>
        <v>0</v>
      </c>
      <c r="I51" s="175">
        <v>44</v>
      </c>
      <c r="J51" s="176">
        <v>0</v>
      </c>
      <c r="K51" s="37"/>
      <c r="L51" s="158">
        <v>42</v>
      </c>
      <c r="M51" s="154">
        <f>($L$5-$L51+1)*$L$4</f>
        <v>3</v>
      </c>
      <c r="N51" s="46"/>
      <c r="O51" s="180">
        <v>25</v>
      </c>
      <c r="P51" s="179">
        <f>($O$5-$O51+1)*$O$4</f>
        <v>6</v>
      </c>
      <c r="Q51" s="183"/>
      <c r="R51" s="187"/>
      <c r="S51" s="185"/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33"/>
      <c r="AB51" s="134"/>
      <c r="AC51" s="33"/>
      <c r="AD51" s="39">
        <f>MAX($E51,$P51)+MAX($H51,$J51)+$M51+$S51</f>
        <v>9</v>
      </c>
      <c r="AE51" s="34"/>
    </row>
    <row r="52" spans="1:31" ht="13.5" thickBot="1">
      <c r="A52" s="40">
        <v>46</v>
      </c>
      <c r="B52" s="221" t="s">
        <v>83</v>
      </c>
      <c r="C52" s="229" t="s">
        <v>12</v>
      </c>
      <c r="D52" s="107">
        <v>22</v>
      </c>
      <c r="E52" s="137">
        <f>($D$5-$D52+1)*$D$4</f>
        <v>0</v>
      </c>
      <c r="F52" s="53">
        <v>24</v>
      </c>
      <c r="G52" s="145"/>
      <c r="H52" s="138">
        <f>($F$5-$F52+1)*$F$4</f>
        <v>0</v>
      </c>
      <c r="I52" s="173">
        <v>39</v>
      </c>
      <c r="J52" s="174">
        <f>($I$5-$I52+1)*$I$4</f>
        <v>7</v>
      </c>
      <c r="K52" s="142"/>
      <c r="L52" s="155">
        <v>44</v>
      </c>
      <c r="M52" s="154">
        <f>($L$5-$L52+1)*$L$4</f>
        <v>0</v>
      </c>
      <c r="N52" s="46"/>
      <c r="O52" s="180">
        <v>33</v>
      </c>
      <c r="P52" s="179">
        <f>($O$5-$O52+1)*$O$4</f>
        <v>0</v>
      </c>
      <c r="Q52" s="183">
        <v>49</v>
      </c>
      <c r="R52" s="187"/>
      <c r="S52" s="185">
        <f>($Q$5-$Q52+1)*$Q$4</f>
        <v>2</v>
      </c>
      <c r="T52" s="115">
        <v>0</v>
      </c>
      <c r="U52" s="115">
        <v>0</v>
      </c>
      <c r="V52" s="115">
        <v>0</v>
      </c>
      <c r="W52" s="115">
        <v>0</v>
      </c>
      <c r="X52" s="115">
        <v>0</v>
      </c>
      <c r="Y52" s="115">
        <v>0</v>
      </c>
      <c r="Z52" s="115">
        <v>0</v>
      </c>
      <c r="AA52" s="133"/>
      <c r="AB52" s="134"/>
      <c r="AC52" s="33"/>
      <c r="AD52" s="39">
        <f>MAX($E52,$P52)+MAX($H52,$J52)+$M52+$S52</f>
        <v>9</v>
      </c>
      <c r="AE52" s="34"/>
    </row>
    <row r="53" spans="1:31" ht="13.5" thickBot="1">
      <c r="A53" s="40">
        <v>47</v>
      </c>
      <c r="B53" s="220" t="s">
        <v>87</v>
      </c>
      <c r="C53" s="42" t="s">
        <v>23</v>
      </c>
      <c r="D53" s="107">
        <v>22</v>
      </c>
      <c r="E53" s="137">
        <f>($D$5-$D53+1)*$D$4</f>
        <v>0</v>
      </c>
      <c r="F53" s="53">
        <v>24</v>
      </c>
      <c r="G53" s="145"/>
      <c r="H53" s="138">
        <f>($F$5-$F53+1)*$F$4</f>
        <v>0</v>
      </c>
      <c r="I53" s="173">
        <v>43</v>
      </c>
      <c r="J53" s="174">
        <f>($I$5-$I53+1)*$I$4</f>
        <v>3</v>
      </c>
      <c r="K53" s="142"/>
      <c r="L53" s="155">
        <v>44</v>
      </c>
      <c r="M53" s="154">
        <f>($L$5-$L53+1)*$L$4</f>
        <v>0</v>
      </c>
      <c r="N53" s="46"/>
      <c r="O53" s="180">
        <v>29</v>
      </c>
      <c r="P53" s="179">
        <f>($O$5-$O53+1)*$O$4</f>
        <v>3</v>
      </c>
      <c r="Q53" s="183"/>
      <c r="R53" s="187"/>
      <c r="S53" s="185"/>
      <c r="T53" s="115">
        <v>0</v>
      </c>
      <c r="U53" s="115">
        <v>0</v>
      </c>
      <c r="V53" s="115">
        <v>0</v>
      </c>
      <c r="W53" s="115">
        <v>0</v>
      </c>
      <c r="X53" s="115">
        <v>0</v>
      </c>
      <c r="Y53" s="115">
        <v>0</v>
      </c>
      <c r="Z53" s="115">
        <v>0</v>
      </c>
      <c r="AA53" s="133"/>
      <c r="AB53" s="134"/>
      <c r="AC53" s="33"/>
      <c r="AD53" s="39">
        <f>MAX($E53,$P53)+MAX($H53,$J53)+$M53+$S53</f>
        <v>6</v>
      </c>
      <c r="AE53" s="34"/>
    </row>
    <row r="54" spans="1:31" ht="13.5" thickBot="1">
      <c r="A54" s="40">
        <v>48</v>
      </c>
      <c r="B54" s="63" t="s">
        <v>85</v>
      </c>
      <c r="C54" s="226" t="s">
        <v>86</v>
      </c>
      <c r="D54" s="107">
        <v>22</v>
      </c>
      <c r="E54" s="137">
        <f>($D$5-$D54+1)*$D$4</f>
        <v>0</v>
      </c>
      <c r="F54" s="53">
        <v>24</v>
      </c>
      <c r="G54" s="145"/>
      <c r="H54" s="138">
        <f>($F$5-$F54+1)*$F$4</f>
        <v>0</v>
      </c>
      <c r="I54" s="173">
        <v>42</v>
      </c>
      <c r="J54" s="174">
        <f>($I$5-$I54+1)*$I$4</f>
        <v>4</v>
      </c>
      <c r="K54" s="146"/>
      <c r="L54" s="157">
        <v>44</v>
      </c>
      <c r="M54" s="154">
        <f>($L$5-$L54+1)*$L$4</f>
        <v>0</v>
      </c>
      <c r="N54" s="46"/>
      <c r="O54" s="180">
        <v>33</v>
      </c>
      <c r="P54" s="179">
        <f>($O$5-$O54+1)*$O$4</f>
        <v>0</v>
      </c>
      <c r="Q54" s="183">
        <v>49</v>
      </c>
      <c r="R54" s="187"/>
      <c r="S54" s="185">
        <f>($Q$5-$Q54+1)*$Q$4</f>
        <v>2</v>
      </c>
      <c r="T54" s="115">
        <v>0</v>
      </c>
      <c r="U54" s="115">
        <v>0</v>
      </c>
      <c r="V54" s="115">
        <v>0</v>
      </c>
      <c r="W54" s="115">
        <v>0</v>
      </c>
      <c r="X54" s="115">
        <v>0</v>
      </c>
      <c r="Y54" s="115">
        <v>0</v>
      </c>
      <c r="Z54" s="115">
        <v>0</v>
      </c>
      <c r="AA54" s="133"/>
      <c r="AB54" s="134"/>
      <c r="AC54" s="48"/>
      <c r="AD54" s="39">
        <f>MAX($E54,$P54)+MAX($H54,$J54)+$M54+$S54</f>
        <v>6</v>
      </c>
      <c r="AE54" s="34"/>
    </row>
    <row r="55" spans="1:31" ht="13.5" thickBot="1">
      <c r="A55" s="40">
        <v>49</v>
      </c>
      <c r="B55" s="220" t="s">
        <v>62</v>
      </c>
      <c r="C55" s="41" t="s">
        <v>25</v>
      </c>
      <c r="D55" s="107">
        <v>20</v>
      </c>
      <c r="E55" s="137">
        <f>($D$5-$D55+1)*$D$4</f>
        <v>1.5</v>
      </c>
      <c r="F55" s="53">
        <v>24</v>
      </c>
      <c r="G55" s="54"/>
      <c r="H55" s="138">
        <f>($F$5-$F55+1)*$F$4</f>
        <v>0</v>
      </c>
      <c r="I55" s="175"/>
      <c r="J55" s="174">
        <v>0</v>
      </c>
      <c r="K55" s="37"/>
      <c r="L55" s="158">
        <v>44</v>
      </c>
      <c r="M55" s="154">
        <f>($L$5-$L55+1)*$L$4</f>
        <v>0</v>
      </c>
      <c r="N55" s="46"/>
      <c r="O55" s="180">
        <v>33</v>
      </c>
      <c r="P55" s="179">
        <f>($O$5-$O55+1)*$O$4</f>
        <v>0</v>
      </c>
      <c r="Q55" s="183">
        <v>49</v>
      </c>
      <c r="R55" s="187"/>
      <c r="S55" s="185">
        <f>($Q$5-$Q55+1)*$Q$4</f>
        <v>2</v>
      </c>
      <c r="T55" s="115">
        <v>0</v>
      </c>
      <c r="U55" s="115">
        <v>0</v>
      </c>
      <c r="V55" s="115">
        <v>0</v>
      </c>
      <c r="W55" s="115">
        <v>0</v>
      </c>
      <c r="X55" s="115">
        <v>0</v>
      </c>
      <c r="Y55" s="115">
        <v>0</v>
      </c>
      <c r="Z55" s="115">
        <v>0</v>
      </c>
      <c r="AA55" s="133"/>
      <c r="AB55" s="134"/>
      <c r="AC55" s="33"/>
      <c r="AD55" s="39">
        <f>MAX($E55,$P55)+MAX($H55,$J55)+$M55+$S55</f>
        <v>3.5</v>
      </c>
      <c r="AE55" s="34"/>
    </row>
    <row r="56" spans="1:31" ht="13.5" thickBot="1">
      <c r="A56" s="40">
        <v>50</v>
      </c>
      <c r="B56" s="63" t="s">
        <v>95</v>
      </c>
      <c r="C56" s="229" t="s">
        <v>12</v>
      </c>
      <c r="D56" s="107">
        <v>22</v>
      </c>
      <c r="E56" s="137">
        <f>($D$5-$D56+1)*$D$4</f>
        <v>0</v>
      </c>
      <c r="F56" s="53">
        <v>24</v>
      </c>
      <c r="G56" s="54"/>
      <c r="H56" s="138">
        <f>($F$5-$F56+1)*$F$4</f>
        <v>0</v>
      </c>
      <c r="I56" s="175">
        <v>44</v>
      </c>
      <c r="J56" s="176">
        <v>0</v>
      </c>
      <c r="K56" s="37"/>
      <c r="L56" s="158">
        <v>44</v>
      </c>
      <c r="M56" s="217">
        <v>0</v>
      </c>
      <c r="N56" s="46"/>
      <c r="O56" s="180">
        <v>31</v>
      </c>
      <c r="P56" s="179">
        <f>($O$5-$O56+1)*$O$4</f>
        <v>1.5</v>
      </c>
      <c r="Q56" s="183">
        <v>49</v>
      </c>
      <c r="R56" s="187"/>
      <c r="S56" s="185">
        <f>($Q$5-$Q56+1)*$Q$4</f>
        <v>2</v>
      </c>
      <c r="T56" s="115">
        <v>0</v>
      </c>
      <c r="U56" s="115">
        <v>0</v>
      </c>
      <c r="V56" s="115">
        <v>0</v>
      </c>
      <c r="W56" s="115">
        <v>0</v>
      </c>
      <c r="X56" s="115">
        <v>0</v>
      </c>
      <c r="Y56" s="115">
        <v>0</v>
      </c>
      <c r="Z56" s="115">
        <v>0</v>
      </c>
      <c r="AA56" s="133"/>
      <c r="AB56" s="134"/>
      <c r="AC56" s="33"/>
      <c r="AD56" s="39">
        <f>MAX($E56,$P56)+MAX($H56,$J56)+$M56+$S56</f>
        <v>3.5</v>
      </c>
      <c r="AE56" s="34"/>
    </row>
    <row r="57" spans="1:31" ht="13.5" thickBot="1">
      <c r="A57" s="40">
        <v>51</v>
      </c>
      <c r="B57" s="62" t="s">
        <v>93</v>
      </c>
      <c r="C57" s="241" t="s">
        <v>13</v>
      </c>
      <c r="D57" s="107">
        <v>22</v>
      </c>
      <c r="E57" s="137">
        <f>($D$5-$D57+1)*$D$4</f>
        <v>0</v>
      </c>
      <c r="F57" s="53">
        <v>24</v>
      </c>
      <c r="G57" s="145"/>
      <c r="H57" s="138">
        <f>($F$5-$F57+1)*$F$4</f>
        <v>0</v>
      </c>
      <c r="I57" s="173">
        <v>44</v>
      </c>
      <c r="J57" s="174">
        <v>0</v>
      </c>
      <c r="K57" s="142"/>
      <c r="L57" s="155">
        <v>44</v>
      </c>
      <c r="M57" s="156">
        <v>0</v>
      </c>
      <c r="N57" s="46"/>
      <c r="O57" s="180">
        <v>30</v>
      </c>
      <c r="P57" s="179">
        <f>($O$5-$O57+1)*$O$4</f>
        <v>2.25</v>
      </c>
      <c r="Q57" s="183"/>
      <c r="R57" s="187"/>
      <c r="S57" s="185"/>
      <c r="T57" s="115">
        <v>0</v>
      </c>
      <c r="U57" s="115">
        <v>0</v>
      </c>
      <c r="V57" s="115">
        <v>0</v>
      </c>
      <c r="W57" s="115">
        <v>0</v>
      </c>
      <c r="X57" s="115">
        <v>0</v>
      </c>
      <c r="Y57" s="115">
        <v>0</v>
      </c>
      <c r="Z57" s="115">
        <v>0</v>
      </c>
      <c r="AA57" s="133"/>
      <c r="AB57" s="134"/>
      <c r="AC57" s="33"/>
      <c r="AD57" s="39">
        <f>MAX($E57,$P57)+MAX($H57,$J57)+$M57+$S57</f>
        <v>2.25</v>
      </c>
      <c r="AE57" s="34"/>
    </row>
    <row r="58" spans="1:31" ht="13.5" thickBot="1">
      <c r="A58" s="40">
        <v>52</v>
      </c>
      <c r="B58" s="64" t="s">
        <v>88</v>
      </c>
      <c r="C58" s="49" t="s">
        <v>19</v>
      </c>
      <c r="D58" s="107">
        <v>22</v>
      </c>
      <c r="E58" s="137">
        <f>($D$5-$D58+1)*$D$4</f>
        <v>0</v>
      </c>
      <c r="F58" s="53">
        <v>24</v>
      </c>
      <c r="G58" s="54"/>
      <c r="H58" s="138">
        <f>($F$5-$F58+1)*$F$4</f>
        <v>0</v>
      </c>
      <c r="I58" s="175">
        <v>44</v>
      </c>
      <c r="J58" s="174">
        <f>($I$5-$I58+1)*$I$4</f>
        <v>2</v>
      </c>
      <c r="K58" s="37"/>
      <c r="L58" s="158">
        <v>44</v>
      </c>
      <c r="M58" s="156">
        <f>($L$5-$L58+1)*$L$4</f>
        <v>0</v>
      </c>
      <c r="N58" s="46"/>
      <c r="O58" s="180">
        <v>33</v>
      </c>
      <c r="P58" s="179">
        <f>($O$5-$O58+1)*$O$4</f>
        <v>0</v>
      </c>
      <c r="Q58" s="183"/>
      <c r="R58" s="187"/>
      <c r="S58" s="185"/>
      <c r="T58" s="115">
        <v>0</v>
      </c>
      <c r="U58" s="115">
        <v>0</v>
      </c>
      <c r="V58" s="115">
        <v>0</v>
      </c>
      <c r="W58" s="115">
        <v>0</v>
      </c>
      <c r="X58" s="115">
        <v>0</v>
      </c>
      <c r="Y58" s="115">
        <v>0</v>
      </c>
      <c r="Z58" s="115">
        <v>0</v>
      </c>
      <c r="AA58" s="133"/>
      <c r="AB58" s="134"/>
      <c r="AC58" s="33"/>
      <c r="AD58" s="39">
        <f>MAX($E58,$P58)+MAX($H58,$J58)+$M58+$S58</f>
        <v>2</v>
      </c>
      <c r="AE58" s="34"/>
    </row>
    <row r="59" spans="1:31" ht="13.5" thickBot="1">
      <c r="A59" s="40">
        <v>53</v>
      </c>
      <c r="B59" s="220" t="s">
        <v>63</v>
      </c>
      <c r="C59" s="229" t="s">
        <v>48</v>
      </c>
      <c r="D59" s="143">
        <v>21</v>
      </c>
      <c r="E59" s="137">
        <f>($D$5-$D59+1)*$D$4</f>
        <v>0.75</v>
      </c>
      <c r="F59" s="144">
        <v>23</v>
      </c>
      <c r="G59" s="145"/>
      <c r="H59" s="138">
        <f>($F$5-$F59+1)*$F$4</f>
        <v>1</v>
      </c>
      <c r="I59" s="173">
        <v>45</v>
      </c>
      <c r="J59" s="174">
        <f>($I$5-$I59+1)*$I$4</f>
        <v>1</v>
      </c>
      <c r="K59" s="142"/>
      <c r="L59" s="155">
        <v>44</v>
      </c>
      <c r="M59" s="156">
        <f>($L$5-$L59+1)*$L$4</f>
        <v>0</v>
      </c>
      <c r="N59" s="46"/>
      <c r="O59" s="180">
        <v>33</v>
      </c>
      <c r="P59" s="179">
        <f>($O$5-$O59+1)*$O$4</f>
        <v>0</v>
      </c>
      <c r="Q59" s="183"/>
      <c r="R59" s="187"/>
      <c r="S59" s="185"/>
      <c r="T59" s="115">
        <v>0</v>
      </c>
      <c r="U59" s="115">
        <v>0</v>
      </c>
      <c r="V59" s="115">
        <v>0</v>
      </c>
      <c r="W59" s="115">
        <v>0</v>
      </c>
      <c r="X59" s="115">
        <v>0</v>
      </c>
      <c r="Y59" s="115">
        <v>0</v>
      </c>
      <c r="Z59" s="115">
        <v>0</v>
      </c>
      <c r="AA59" s="133"/>
      <c r="AB59" s="134"/>
      <c r="AC59" s="33"/>
      <c r="AD59" s="39">
        <f>MAX($E59,$P59)+MAX($H59,$J59)+$M59+$S59</f>
        <v>1.75</v>
      </c>
      <c r="AE59" s="34"/>
    </row>
    <row r="60" spans="1:31" ht="12.75">
      <c r="A60" s="40">
        <v>54</v>
      </c>
      <c r="B60" s="64" t="s">
        <v>92</v>
      </c>
      <c r="C60" s="229" t="s">
        <v>15</v>
      </c>
      <c r="D60" s="107">
        <v>22</v>
      </c>
      <c r="E60" s="137">
        <f>($D$5-$D60+1)*$D$4</f>
        <v>0</v>
      </c>
      <c r="F60" s="53">
        <v>24</v>
      </c>
      <c r="G60" s="54"/>
      <c r="H60" s="138">
        <f>($F$5-$F60+1)*$F$4</f>
        <v>0</v>
      </c>
      <c r="I60" s="175">
        <v>44</v>
      </c>
      <c r="J60" s="176">
        <v>0</v>
      </c>
      <c r="K60" s="37"/>
      <c r="L60" s="158">
        <v>43</v>
      </c>
      <c r="M60" s="156">
        <f>($L$5-$L60+1)*$L$4</f>
        <v>1.5</v>
      </c>
      <c r="N60" s="46"/>
      <c r="O60" s="180">
        <v>33</v>
      </c>
      <c r="P60" s="179">
        <f>($O$5-$O60+1)*$O$4</f>
        <v>0</v>
      </c>
      <c r="Q60" s="186"/>
      <c r="R60" s="187"/>
      <c r="S60" s="185"/>
      <c r="T60" s="116">
        <v>0</v>
      </c>
      <c r="U60" s="247">
        <v>0</v>
      </c>
      <c r="V60" s="248">
        <v>0</v>
      </c>
      <c r="W60" s="116">
        <v>0</v>
      </c>
      <c r="X60" s="247">
        <v>0</v>
      </c>
      <c r="Y60" s="116">
        <v>0</v>
      </c>
      <c r="Z60" s="247">
        <v>0</v>
      </c>
      <c r="AA60" s="133"/>
      <c r="AB60" s="134"/>
      <c r="AC60" s="33"/>
      <c r="AD60" s="39">
        <f>MAX($E60,$P60)+MAX($H60,$J60)+$M60+$S60</f>
        <v>1.5</v>
      </c>
      <c r="AE60" s="34"/>
    </row>
    <row r="61" spans="1:31" ht="12.75">
      <c r="A61" s="40">
        <v>55</v>
      </c>
      <c r="B61" s="65"/>
      <c r="C61" s="135"/>
      <c r="D61" s="107"/>
      <c r="E61" s="108"/>
      <c r="F61" s="56"/>
      <c r="G61" s="54"/>
      <c r="H61" s="55"/>
      <c r="I61" s="175"/>
      <c r="J61" s="176"/>
      <c r="K61" s="47"/>
      <c r="L61" s="160"/>
      <c r="M61" s="159"/>
      <c r="N61" s="46"/>
      <c r="O61" s="180"/>
      <c r="P61" s="181"/>
      <c r="Q61" s="186"/>
      <c r="R61" s="187"/>
      <c r="S61" s="188"/>
      <c r="T61" s="116"/>
      <c r="U61" s="117"/>
      <c r="V61" s="118"/>
      <c r="W61" s="99"/>
      <c r="X61" s="100"/>
      <c r="Y61" s="128"/>
      <c r="Z61" s="129"/>
      <c r="AA61" s="133"/>
      <c r="AB61" s="134"/>
      <c r="AC61" s="48"/>
      <c r="AD61" s="39">
        <f>MAX($E61,$P61)+MAX($H61,$J61)+$M61+$S61</f>
        <v>0</v>
      </c>
      <c r="AE61" s="34"/>
    </row>
    <row r="62" spans="1:30" ht="12.75">
      <c r="A62" s="40">
        <v>56</v>
      </c>
      <c r="B62" s="73"/>
      <c r="C62" s="135"/>
      <c r="D62" s="107"/>
      <c r="E62" s="108"/>
      <c r="F62" s="56"/>
      <c r="G62" s="54"/>
      <c r="H62" s="55"/>
      <c r="I62" s="175"/>
      <c r="J62" s="176"/>
      <c r="K62" s="59"/>
      <c r="L62" s="158"/>
      <c r="M62" s="159"/>
      <c r="N62" s="46"/>
      <c r="O62" s="180"/>
      <c r="P62" s="181"/>
      <c r="Q62" s="186"/>
      <c r="R62" s="187"/>
      <c r="S62" s="188"/>
      <c r="T62" s="116"/>
      <c r="U62" s="117"/>
      <c r="V62" s="118"/>
      <c r="W62" s="99"/>
      <c r="X62" s="100"/>
      <c r="Y62" s="128"/>
      <c r="Z62" s="129"/>
      <c r="AA62" s="133"/>
      <c r="AB62" s="134"/>
      <c r="AC62" s="60"/>
      <c r="AD62" s="39">
        <f>MAX($E62,$P62)+MAX($H62,$J62)+$M62+$S62</f>
        <v>0</v>
      </c>
    </row>
    <row r="63" spans="1:30" ht="12.75">
      <c r="A63" s="40">
        <v>57</v>
      </c>
      <c r="B63" s="68"/>
      <c r="C63" s="135"/>
      <c r="D63" s="107"/>
      <c r="E63" s="108"/>
      <c r="F63" s="57"/>
      <c r="G63" s="54"/>
      <c r="H63" s="55"/>
      <c r="I63" s="175"/>
      <c r="J63" s="176"/>
      <c r="K63" s="59"/>
      <c r="L63" s="160"/>
      <c r="M63" s="159"/>
      <c r="N63" s="46"/>
      <c r="O63" s="180"/>
      <c r="P63" s="181"/>
      <c r="Q63" s="186"/>
      <c r="R63" s="187"/>
      <c r="S63" s="188"/>
      <c r="T63" s="116"/>
      <c r="U63" s="117"/>
      <c r="V63" s="118"/>
      <c r="W63" s="99"/>
      <c r="X63" s="100"/>
      <c r="Y63" s="128"/>
      <c r="Z63" s="129"/>
      <c r="AA63" s="133"/>
      <c r="AB63" s="134"/>
      <c r="AC63" s="60"/>
      <c r="AD63" s="39">
        <f>MAX($E63,$P63)+MAX($H63,$J63)+$M63+$S63</f>
        <v>0</v>
      </c>
    </row>
    <row r="64" spans="1:30" ht="12.75">
      <c r="A64" s="40">
        <v>58</v>
      </c>
      <c r="B64" s="70"/>
      <c r="C64" s="135"/>
      <c r="D64" s="107"/>
      <c r="E64" s="108"/>
      <c r="F64" s="57"/>
      <c r="G64" s="54"/>
      <c r="H64" s="55"/>
      <c r="I64" s="175"/>
      <c r="J64" s="176"/>
      <c r="K64" s="59"/>
      <c r="L64" s="158"/>
      <c r="M64" s="159"/>
      <c r="N64" s="46"/>
      <c r="O64" s="180"/>
      <c r="P64" s="181"/>
      <c r="Q64" s="186"/>
      <c r="R64" s="187"/>
      <c r="S64" s="188"/>
      <c r="T64" s="116"/>
      <c r="U64" s="117"/>
      <c r="V64" s="118"/>
      <c r="W64" s="99"/>
      <c r="X64" s="100"/>
      <c r="Y64" s="128"/>
      <c r="Z64" s="129"/>
      <c r="AA64" s="133"/>
      <c r="AB64" s="134"/>
      <c r="AC64" s="60"/>
      <c r="AD64" s="39">
        <f>MAX($E64,$P64)+MAX($H64,$J64)+$M64+$S64</f>
        <v>0</v>
      </c>
    </row>
    <row r="65" spans="1:30" ht="12.75">
      <c r="A65" s="40">
        <v>59</v>
      </c>
      <c r="B65" s="67"/>
      <c r="C65" s="135"/>
      <c r="D65" s="107"/>
      <c r="E65" s="108"/>
      <c r="F65" s="56"/>
      <c r="G65" s="54"/>
      <c r="H65" s="55"/>
      <c r="I65" s="175"/>
      <c r="J65" s="176"/>
      <c r="K65" s="2"/>
      <c r="L65" s="158"/>
      <c r="M65" s="159"/>
      <c r="N65" s="46"/>
      <c r="O65" s="180"/>
      <c r="P65" s="181"/>
      <c r="Q65" s="186"/>
      <c r="R65" s="187"/>
      <c r="S65" s="188"/>
      <c r="T65" s="116"/>
      <c r="U65" s="117"/>
      <c r="V65" s="118"/>
      <c r="W65" s="99"/>
      <c r="X65" s="100"/>
      <c r="Y65" s="128"/>
      <c r="Z65" s="129"/>
      <c r="AA65" s="133"/>
      <c r="AB65" s="134"/>
      <c r="AC65" s="2"/>
      <c r="AD65" s="39">
        <f>MAX($E65,$P65)+MAX($H65,$J65)+$M65+$S65</f>
        <v>0</v>
      </c>
    </row>
    <row r="66" spans="1:30" ht="12.75">
      <c r="A66" s="40">
        <v>60</v>
      </c>
      <c r="B66" s="66"/>
      <c r="C66" s="135"/>
      <c r="D66" s="107"/>
      <c r="E66" s="108"/>
      <c r="F66" s="56"/>
      <c r="G66" s="54"/>
      <c r="H66" s="55"/>
      <c r="I66" s="175"/>
      <c r="J66" s="176"/>
      <c r="K66" s="59"/>
      <c r="L66" s="160"/>
      <c r="M66" s="159"/>
      <c r="N66" s="46"/>
      <c r="O66" s="180"/>
      <c r="P66" s="181"/>
      <c r="Q66" s="186"/>
      <c r="R66" s="187"/>
      <c r="S66" s="188"/>
      <c r="T66" s="116"/>
      <c r="U66" s="117"/>
      <c r="V66" s="118"/>
      <c r="W66" s="99"/>
      <c r="X66" s="100"/>
      <c r="Y66" s="128"/>
      <c r="Z66" s="129"/>
      <c r="AA66" s="133"/>
      <c r="AB66" s="134"/>
      <c r="AC66" s="60"/>
      <c r="AD66" s="39">
        <f>MAX($E66,$P66)+MAX($H66,$J66)+$M66+$S66</f>
        <v>0</v>
      </c>
    </row>
    <row r="67" spans="1:30" ht="12.75">
      <c r="A67" s="40">
        <v>61</v>
      </c>
      <c r="B67" s="71"/>
      <c r="C67" s="135"/>
      <c r="D67" s="107"/>
      <c r="E67" s="108"/>
      <c r="F67" s="56"/>
      <c r="G67" s="54"/>
      <c r="H67" s="55"/>
      <c r="I67" s="175"/>
      <c r="J67" s="176"/>
      <c r="K67" s="2"/>
      <c r="L67" s="158"/>
      <c r="M67" s="159"/>
      <c r="N67" s="46"/>
      <c r="O67" s="180"/>
      <c r="P67" s="181"/>
      <c r="Q67" s="186"/>
      <c r="R67" s="187"/>
      <c r="S67" s="188"/>
      <c r="T67" s="116"/>
      <c r="U67" s="117"/>
      <c r="V67" s="118"/>
      <c r="W67" s="99"/>
      <c r="X67" s="100"/>
      <c r="Y67" s="128"/>
      <c r="Z67" s="129"/>
      <c r="AA67" s="133"/>
      <c r="AB67" s="134"/>
      <c r="AC67" s="2"/>
      <c r="AD67" s="39">
        <f>MAX($E67,$P67)+MAX($H67,$J67)+$M67+$S67</f>
        <v>0</v>
      </c>
    </row>
    <row r="68" spans="1:30" ht="12.75">
      <c r="A68" s="40">
        <v>64</v>
      </c>
      <c r="B68" s="67"/>
      <c r="C68" s="135"/>
      <c r="D68" s="107"/>
      <c r="E68" s="134"/>
      <c r="F68" s="133"/>
      <c r="G68" s="190"/>
      <c r="H68" s="191"/>
      <c r="I68" s="192"/>
      <c r="J68" s="191"/>
      <c r="K68" s="15"/>
      <c r="L68" s="193"/>
      <c r="M68" s="133"/>
      <c r="N68" s="134"/>
      <c r="O68" s="133"/>
      <c r="P68" s="134"/>
      <c r="Q68" s="133"/>
      <c r="R68" s="194"/>
      <c r="S68" s="195"/>
      <c r="T68" s="133"/>
      <c r="U68" s="134"/>
      <c r="V68" s="196"/>
      <c r="W68" s="133"/>
      <c r="X68" s="197"/>
      <c r="Y68" s="133"/>
      <c r="Z68" s="134"/>
      <c r="AA68" s="133"/>
      <c r="AB68" s="134"/>
      <c r="AC68" s="2"/>
      <c r="AD68" s="39">
        <f>MAX($E68,$P68)+MAX($H68,$J68)+$M68+$S68</f>
        <v>0</v>
      </c>
    </row>
    <row r="69" spans="1:30" ht="12.75">
      <c r="A69" s="40">
        <v>65</v>
      </c>
      <c r="B69" s="71"/>
      <c r="C69" s="135"/>
      <c r="D69" s="107"/>
      <c r="E69" s="134"/>
      <c r="F69" s="133"/>
      <c r="G69" s="190"/>
      <c r="H69" s="191"/>
      <c r="I69" s="192"/>
      <c r="J69" s="191"/>
      <c r="K69" s="198"/>
      <c r="L69" s="193"/>
      <c r="M69" s="133"/>
      <c r="N69" s="134"/>
      <c r="O69" s="133"/>
      <c r="P69" s="134"/>
      <c r="Q69" s="133"/>
      <c r="R69" s="194"/>
      <c r="S69" s="195"/>
      <c r="T69" s="133"/>
      <c r="U69" s="134"/>
      <c r="V69" s="196"/>
      <c r="W69" s="133"/>
      <c r="X69" s="197"/>
      <c r="Y69" s="133"/>
      <c r="Z69" s="134"/>
      <c r="AA69" s="133"/>
      <c r="AB69" s="134"/>
      <c r="AC69" s="60"/>
      <c r="AD69" s="39">
        <f>MAX($E69,$P69)+MAX($H69,$J69)+$M69+$S69</f>
        <v>0</v>
      </c>
    </row>
    <row r="70" spans="1:30" ht="12.75">
      <c r="A70" s="40">
        <v>66</v>
      </c>
      <c r="B70" s="66"/>
      <c r="C70" s="135"/>
      <c r="D70" s="107"/>
      <c r="E70" s="134"/>
      <c r="F70" s="133"/>
      <c r="G70" s="190"/>
      <c r="H70" s="191"/>
      <c r="I70" s="192"/>
      <c r="J70" s="191"/>
      <c r="K70" s="198"/>
      <c r="L70" s="199"/>
      <c r="M70" s="133"/>
      <c r="N70" s="134"/>
      <c r="O70" s="133"/>
      <c r="P70" s="134"/>
      <c r="Q70" s="133"/>
      <c r="R70" s="194"/>
      <c r="S70" s="195"/>
      <c r="T70" s="133"/>
      <c r="U70" s="134"/>
      <c r="V70" s="196"/>
      <c r="W70" s="133"/>
      <c r="X70" s="197"/>
      <c r="Y70" s="133"/>
      <c r="Z70" s="134"/>
      <c r="AA70" s="133"/>
      <c r="AB70" s="134"/>
      <c r="AC70" s="60"/>
      <c r="AD70" s="39">
        <f>MAX($E70,$P70)+MAX($H70,$J70)+$M70+$S70</f>
        <v>0</v>
      </c>
    </row>
    <row r="71" spans="1:30" ht="12.75">
      <c r="A71" s="40">
        <v>67</v>
      </c>
      <c r="B71" s="69"/>
      <c r="C71" s="135"/>
      <c r="D71" s="107"/>
      <c r="E71" s="134"/>
      <c r="F71" s="133"/>
      <c r="G71" s="190"/>
      <c r="H71" s="191"/>
      <c r="I71" s="192"/>
      <c r="J71" s="191"/>
      <c r="K71" s="198"/>
      <c r="L71" s="199"/>
      <c r="M71" s="133"/>
      <c r="N71" s="134"/>
      <c r="O71" s="133"/>
      <c r="P71" s="134"/>
      <c r="Q71" s="133"/>
      <c r="R71" s="194"/>
      <c r="S71" s="195"/>
      <c r="T71" s="133"/>
      <c r="U71" s="134"/>
      <c r="V71" s="196"/>
      <c r="W71" s="133"/>
      <c r="X71" s="197"/>
      <c r="Y71" s="133"/>
      <c r="Z71" s="134"/>
      <c r="AA71" s="133"/>
      <c r="AB71" s="134"/>
      <c r="AC71" s="60"/>
      <c r="AD71" s="39">
        <f>MAX($E71,$P71)+MAX($H71,$J71)+$M71+$S71</f>
        <v>0</v>
      </c>
    </row>
    <row r="72" spans="1:30" ht="12.75">
      <c r="A72" s="40">
        <v>68</v>
      </c>
      <c r="B72" s="72"/>
      <c r="C72" s="135"/>
      <c r="D72" s="107"/>
      <c r="E72" s="134"/>
      <c r="F72" s="133"/>
      <c r="G72" s="190"/>
      <c r="H72" s="191"/>
      <c r="I72" s="192"/>
      <c r="J72" s="191"/>
      <c r="K72" s="15"/>
      <c r="L72" s="199"/>
      <c r="M72" s="133"/>
      <c r="N72" s="134"/>
      <c r="O72" s="133"/>
      <c r="P72" s="134"/>
      <c r="Q72" s="133"/>
      <c r="R72" s="194"/>
      <c r="S72" s="195"/>
      <c r="T72" s="133"/>
      <c r="U72" s="134"/>
      <c r="V72" s="196"/>
      <c r="W72" s="133"/>
      <c r="X72" s="197"/>
      <c r="Y72" s="133"/>
      <c r="Z72" s="134"/>
      <c r="AA72" s="133"/>
      <c r="AB72" s="134"/>
      <c r="AC72" s="2"/>
      <c r="AD72" s="39">
        <f aca="true" t="shared" si="0" ref="AD72:AD88">MAX($E72,$P72)+MAX($H72,$J72)+$M72+$S72</f>
        <v>0</v>
      </c>
    </row>
    <row r="73" spans="1:30" ht="12.75">
      <c r="A73" s="40">
        <v>69</v>
      </c>
      <c r="B73" s="73"/>
      <c r="C73" s="135"/>
      <c r="D73" s="107"/>
      <c r="E73" s="134"/>
      <c r="F73" s="133"/>
      <c r="G73" s="190"/>
      <c r="H73" s="191"/>
      <c r="I73" s="192"/>
      <c r="J73" s="191"/>
      <c r="K73" s="198"/>
      <c r="L73" s="199"/>
      <c r="M73" s="133"/>
      <c r="N73" s="134"/>
      <c r="O73" s="133"/>
      <c r="P73" s="134"/>
      <c r="Q73" s="133"/>
      <c r="R73" s="194"/>
      <c r="S73" s="195"/>
      <c r="T73" s="133"/>
      <c r="U73" s="134"/>
      <c r="V73" s="196"/>
      <c r="W73" s="133"/>
      <c r="X73" s="197"/>
      <c r="Y73" s="133"/>
      <c r="Z73" s="134"/>
      <c r="AA73" s="133"/>
      <c r="AB73" s="134"/>
      <c r="AC73" s="60"/>
      <c r="AD73" s="39">
        <f t="shared" si="0"/>
        <v>0</v>
      </c>
    </row>
    <row r="74" spans="1:30" ht="12.75">
      <c r="A74" s="40">
        <v>70</v>
      </c>
      <c r="B74" s="67"/>
      <c r="C74" s="135"/>
      <c r="D74" s="107"/>
      <c r="E74" s="134"/>
      <c r="F74" s="133"/>
      <c r="G74" s="190"/>
      <c r="H74" s="191"/>
      <c r="I74" s="192"/>
      <c r="J74" s="191"/>
      <c r="K74" s="15"/>
      <c r="L74" s="199"/>
      <c r="M74" s="133"/>
      <c r="N74" s="134"/>
      <c r="O74" s="133"/>
      <c r="P74" s="134"/>
      <c r="Q74" s="133"/>
      <c r="R74" s="194"/>
      <c r="S74" s="195"/>
      <c r="T74" s="133"/>
      <c r="U74" s="134"/>
      <c r="V74" s="196"/>
      <c r="W74" s="133"/>
      <c r="X74" s="197"/>
      <c r="Y74" s="133"/>
      <c r="Z74" s="134"/>
      <c r="AA74" s="133"/>
      <c r="AB74" s="134"/>
      <c r="AC74" s="2"/>
      <c r="AD74" s="39">
        <f t="shared" si="0"/>
        <v>0</v>
      </c>
    </row>
    <row r="75" spans="1:30" ht="12.75">
      <c r="A75" s="40">
        <v>71</v>
      </c>
      <c r="B75" s="70"/>
      <c r="C75" s="135"/>
      <c r="D75" s="107"/>
      <c r="E75" s="134"/>
      <c r="F75" s="192"/>
      <c r="G75" s="190"/>
      <c r="H75" s="191"/>
      <c r="I75" s="192"/>
      <c r="J75" s="191"/>
      <c r="K75" s="198"/>
      <c r="L75" s="199"/>
      <c r="M75" s="133"/>
      <c r="N75" s="134"/>
      <c r="O75" s="133"/>
      <c r="P75" s="134"/>
      <c r="Q75" s="133"/>
      <c r="R75" s="194"/>
      <c r="S75" s="195"/>
      <c r="T75" s="133"/>
      <c r="U75" s="134"/>
      <c r="V75" s="196"/>
      <c r="W75" s="133"/>
      <c r="X75" s="197"/>
      <c r="Y75" s="133"/>
      <c r="Z75" s="134"/>
      <c r="AA75" s="133"/>
      <c r="AB75" s="134"/>
      <c r="AC75" s="60"/>
      <c r="AD75" s="39">
        <f t="shared" si="0"/>
        <v>0</v>
      </c>
    </row>
    <row r="76" spans="1:30" ht="12.75">
      <c r="A76" s="40">
        <v>72</v>
      </c>
      <c r="B76" s="70"/>
      <c r="C76" s="135"/>
      <c r="D76" s="107"/>
      <c r="E76" s="134"/>
      <c r="F76" s="192"/>
      <c r="G76" s="190"/>
      <c r="H76" s="191"/>
      <c r="I76" s="192"/>
      <c r="J76" s="191"/>
      <c r="K76" s="198"/>
      <c r="L76" s="199"/>
      <c r="M76" s="133"/>
      <c r="N76" s="134"/>
      <c r="O76" s="133"/>
      <c r="P76" s="134"/>
      <c r="Q76" s="133"/>
      <c r="R76" s="194"/>
      <c r="S76" s="195"/>
      <c r="T76" s="133"/>
      <c r="U76" s="134"/>
      <c r="V76" s="196"/>
      <c r="W76" s="133"/>
      <c r="X76" s="197"/>
      <c r="Y76" s="133"/>
      <c r="Z76" s="134"/>
      <c r="AA76" s="133"/>
      <c r="AB76" s="134"/>
      <c r="AC76" s="60"/>
      <c r="AD76" s="39">
        <f t="shared" si="0"/>
        <v>0</v>
      </c>
    </row>
    <row r="77" spans="1:30" ht="12.75">
      <c r="A77" s="40">
        <v>73</v>
      </c>
      <c r="B77" s="69"/>
      <c r="C77" s="135"/>
      <c r="D77" s="107"/>
      <c r="E77" s="134"/>
      <c r="F77" s="133"/>
      <c r="G77" s="190"/>
      <c r="H77" s="191"/>
      <c r="I77" s="192"/>
      <c r="J77" s="191"/>
      <c r="K77" s="200"/>
      <c r="L77" s="199"/>
      <c r="M77" s="133"/>
      <c r="N77" s="134"/>
      <c r="O77" s="133"/>
      <c r="P77" s="134"/>
      <c r="Q77" s="133"/>
      <c r="R77" s="194"/>
      <c r="S77" s="195"/>
      <c r="T77" s="133"/>
      <c r="U77" s="134"/>
      <c r="V77" s="196"/>
      <c r="W77" s="133"/>
      <c r="X77" s="197"/>
      <c r="Y77" s="133"/>
      <c r="Z77" s="134"/>
      <c r="AA77" s="133"/>
      <c r="AB77" s="134"/>
      <c r="AD77" s="39">
        <f t="shared" si="0"/>
        <v>0</v>
      </c>
    </row>
    <row r="78" spans="1:30" ht="12.75">
      <c r="A78" s="40">
        <v>74</v>
      </c>
      <c r="B78" s="104"/>
      <c r="C78" s="135"/>
      <c r="D78" s="107"/>
      <c r="E78" s="134"/>
      <c r="F78" s="133"/>
      <c r="G78" s="190"/>
      <c r="H78" s="191"/>
      <c r="I78" s="192"/>
      <c r="J78" s="191"/>
      <c r="K78" s="200"/>
      <c r="L78" s="199"/>
      <c r="M78" s="133"/>
      <c r="N78" s="134"/>
      <c r="O78" s="133"/>
      <c r="P78" s="134"/>
      <c r="Q78" s="133"/>
      <c r="R78" s="194"/>
      <c r="S78" s="195"/>
      <c r="T78" s="133"/>
      <c r="U78" s="134"/>
      <c r="V78" s="196"/>
      <c r="W78" s="133"/>
      <c r="X78" s="197"/>
      <c r="Y78" s="133"/>
      <c r="Z78" s="134"/>
      <c r="AA78" s="133"/>
      <c r="AB78" s="134"/>
      <c r="AD78" s="39">
        <f t="shared" si="0"/>
        <v>0</v>
      </c>
    </row>
    <row r="79" spans="1:30" ht="12.75">
      <c r="A79" s="40">
        <v>75</v>
      </c>
      <c r="B79" s="72"/>
      <c r="C79" s="135"/>
      <c r="D79" s="107"/>
      <c r="E79" s="134"/>
      <c r="F79" s="133"/>
      <c r="G79" s="190"/>
      <c r="H79" s="191"/>
      <c r="I79" s="192"/>
      <c r="J79" s="191"/>
      <c r="K79" s="200"/>
      <c r="L79" s="199"/>
      <c r="M79" s="133"/>
      <c r="N79" s="134"/>
      <c r="O79" s="133"/>
      <c r="P79" s="134"/>
      <c r="Q79" s="133"/>
      <c r="R79" s="194"/>
      <c r="S79" s="195"/>
      <c r="T79" s="133"/>
      <c r="U79" s="134"/>
      <c r="V79" s="196"/>
      <c r="W79" s="133"/>
      <c r="X79" s="197"/>
      <c r="Y79" s="133"/>
      <c r="Z79" s="134"/>
      <c r="AA79" s="133"/>
      <c r="AB79" s="134"/>
      <c r="AD79" s="39">
        <f t="shared" si="0"/>
        <v>0</v>
      </c>
    </row>
    <row r="80" spans="1:30" ht="12.75">
      <c r="A80" s="40">
        <v>76</v>
      </c>
      <c r="B80" s="67"/>
      <c r="C80" s="135"/>
      <c r="D80" s="107"/>
      <c r="E80" s="134"/>
      <c r="F80" s="133"/>
      <c r="G80" s="190"/>
      <c r="H80" s="191"/>
      <c r="I80" s="192"/>
      <c r="J80" s="191"/>
      <c r="K80" s="200"/>
      <c r="L80" s="199"/>
      <c r="M80" s="133"/>
      <c r="N80" s="134"/>
      <c r="O80" s="133"/>
      <c r="P80" s="134"/>
      <c r="Q80" s="133"/>
      <c r="R80" s="194"/>
      <c r="S80" s="195"/>
      <c r="T80" s="133"/>
      <c r="U80" s="134"/>
      <c r="V80" s="196"/>
      <c r="W80" s="133"/>
      <c r="X80" s="197"/>
      <c r="Y80" s="133"/>
      <c r="Z80" s="134"/>
      <c r="AA80" s="133"/>
      <c r="AB80" s="134"/>
      <c r="AD80" s="39">
        <f t="shared" si="0"/>
        <v>0</v>
      </c>
    </row>
    <row r="81" spans="1:30" ht="12.75">
      <c r="A81" s="40">
        <v>77</v>
      </c>
      <c r="B81" s="67"/>
      <c r="C81" s="135"/>
      <c r="D81" s="107"/>
      <c r="E81" s="134"/>
      <c r="F81" s="133"/>
      <c r="G81" s="190"/>
      <c r="H81" s="191"/>
      <c r="I81" s="192"/>
      <c r="J81" s="191"/>
      <c r="K81" s="200"/>
      <c r="L81" s="193"/>
      <c r="M81" s="133"/>
      <c r="N81" s="134"/>
      <c r="O81" s="133"/>
      <c r="P81" s="134"/>
      <c r="Q81" s="133"/>
      <c r="R81" s="194"/>
      <c r="S81" s="195"/>
      <c r="T81" s="133"/>
      <c r="U81" s="134"/>
      <c r="V81" s="196"/>
      <c r="W81" s="133"/>
      <c r="X81" s="197"/>
      <c r="Y81" s="133"/>
      <c r="Z81" s="134"/>
      <c r="AA81" s="133"/>
      <c r="AB81" s="134"/>
      <c r="AD81" s="39">
        <f t="shared" si="0"/>
        <v>0</v>
      </c>
    </row>
    <row r="82" spans="1:30" ht="12.75">
      <c r="A82" s="40">
        <v>78</v>
      </c>
      <c r="B82" s="67"/>
      <c r="C82" s="135"/>
      <c r="D82" s="107"/>
      <c r="E82" s="134"/>
      <c r="F82" s="133"/>
      <c r="G82" s="190"/>
      <c r="H82" s="191"/>
      <c r="I82" s="192"/>
      <c r="J82" s="191"/>
      <c r="K82" s="200"/>
      <c r="L82" s="199"/>
      <c r="M82" s="133"/>
      <c r="N82" s="134"/>
      <c r="O82" s="133"/>
      <c r="P82" s="134"/>
      <c r="Q82" s="133"/>
      <c r="R82" s="194"/>
      <c r="S82" s="195"/>
      <c r="T82" s="133"/>
      <c r="U82" s="134"/>
      <c r="V82" s="196"/>
      <c r="W82" s="133"/>
      <c r="X82" s="197"/>
      <c r="Y82" s="133"/>
      <c r="Z82" s="134"/>
      <c r="AA82" s="133"/>
      <c r="AB82" s="134"/>
      <c r="AD82" s="39">
        <f t="shared" si="0"/>
        <v>0</v>
      </c>
    </row>
    <row r="83" spans="1:30" ht="12.75">
      <c r="A83" s="40">
        <v>79</v>
      </c>
      <c r="B83" s="67"/>
      <c r="C83" s="135"/>
      <c r="D83" s="107"/>
      <c r="E83" s="134"/>
      <c r="F83" s="133"/>
      <c r="G83" s="190"/>
      <c r="H83" s="191"/>
      <c r="I83" s="192"/>
      <c r="J83" s="191"/>
      <c r="K83" s="200"/>
      <c r="L83" s="199"/>
      <c r="M83" s="133"/>
      <c r="N83" s="134"/>
      <c r="O83" s="133"/>
      <c r="P83" s="134"/>
      <c r="Q83" s="133"/>
      <c r="R83" s="194"/>
      <c r="S83" s="195"/>
      <c r="T83" s="133"/>
      <c r="U83" s="134"/>
      <c r="V83" s="196"/>
      <c r="W83" s="133"/>
      <c r="X83" s="197"/>
      <c r="Y83" s="133"/>
      <c r="Z83" s="134"/>
      <c r="AA83" s="133"/>
      <c r="AB83" s="134"/>
      <c r="AD83" s="39">
        <f t="shared" si="0"/>
        <v>0</v>
      </c>
    </row>
    <row r="84" spans="1:30" ht="12.75">
      <c r="A84" s="40">
        <v>80</v>
      </c>
      <c r="B84" s="67"/>
      <c r="C84" s="135"/>
      <c r="D84" s="107"/>
      <c r="E84" s="134"/>
      <c r="F84" s="133"/>
      <c r="G84" s="190"/>
      <c r="H84" s="191"/>
      <c r="I84" s="192"/>
      <c r="J84" s="191"/>
      <c r="K84" s="200"/>
      <c r="L84" s="200"/>
      <c r="M84" s="133"/>
      <c r="N84" s="134"/>
      <c r="O84" s="133"/>
      <c r="P84" s="134"/>
      <c r="Q84" s="133"/>
      <c r="R84" s="194"/>
      <c r="S84" s="195"/>
      <c r="T84" s="133"/>
      <c r="U84" s="134"/>
      <c r="V84" s="196"/>
      <c r="W84" s="133"/>
      <c r="X84" s="197"/>
      <c r="Y84" s="133"/>
      <c r="Z84" s="134"/>
      <c r="AA84" s="133"/>
      <c r="AB84" s="134"/>
      <c r="AD84" s="39">
        <f t="shared" si="0"/>
        <v>0</v>
      </c>
    </row>
    <row r="85" spans="1:30" ht="12.75">
      <c r="A85" s="40">
        <v>81</v>
      </c>
      <c r="B85" s="67"/>
      <c r="C85" s="135"/>
      <c r="D85" s="107"/>
      <c r="E85" s="134"/>
      <c r="F85" s="133"/>
      <c r="G85" s="190"/>
      <c r="H85" s="191"/>
      <c r="I85" s="192"/>
      <c r="J85" s="191"/>
      <c r="K85" s="200"/>
      <c r="L85" s="200"/>
      <c r="M85" s="133"/>
      <c r="N85" s="134"/>
      <c r="O85" s="133"/>
      <c r="P85" s="134"/>
      <c r="Q85" s="133"/>
      <c r="R85" s="194"/>
      <c r="S85" s="195"/>
      <c r="T85" s="133"/>
      <c r="U85" s="134"/>
      <c r="V85" s="196"/>
      <c r="W85" s="133"/>
      <c r="X85" s="197"/>
      <c r="Y85" s="133"/>
      <c r="Z85" s="134"/>
      <c r="AA85" s="133"/>
      <c r="AB85" s="134"/>
      <c r="AD85" s="39">
        <f t="shared" si="0"/>
        <v>0</v>
      </c>
    </row>
    <row r="86" spans="1:30" ht="12.75">
      <c r="A86" s="40">
        <v>82</v>
      </c>
      <c r="B86" s="67"/>
      <c r="C86" s="135"/>
      <c r="D86" s="107"/>
      <c r="E86" s="134"/>
      <c r="F86" s="133"/>
      <c r="G86" s="190"/>
      <c r="H86" s="191"/>
      <c r="I86" s="192"/>
      <c r="J86" s="191"/>
      <c r="K86" s="200"/>
      <c r="L86" s="200"/>
      <c r="M86" s="133"/>
      <c r="N86" s="134"/>
      <c r="O86" s="133"/>
      <c r="P86" s="134"/>
      <c r="Q86" s="133"/>
      <c r="R86" s="194"/>
      <c r="S86" s="195"/>
      <c r="T86" s="133"/>
      <c r="U86" s="134"/>
      <c r="V86" s="196"/>
      <c r="W86" s="133"/>
      <c r="X86" s="197"/>
      <c r="Y86" s="133"/>
      <c r="Z86" s="134"/>
      <c r="AA86" s="133"/>
      <c r="AB86" s="134"/>
      <c r="AD86" s="39">
        <f t="shared" si="0"/>
        <v>0</v>
      </c>
    </row>
    <row r="87" spans="1:30" ht="12.75">
      <c r="A87" s="40">
        <v>83</v>
      </c>
      <c r="B87" s="74"/>
      <c r="C87" s="135"/>
      <c r="D87" s="107"/>
      <c r="E87" s="134"/>
      <c r="F87" s="133"/>
      <c r="G87" s="190"/>
      <c r="H87" s="191"/>
      <c r="I87" s="192"/>
      <c r="J87" s="191"/>
      <c r="K87" s="200"/>
      <c r="L87" s="200"/>
      <c r="M87" s="133"/>
      <c r="N87" s="134"/>
      <c r="O87" s="133"/>
      <c r="P87" s="134"/>
      <c r="Q87" s="133"/>
      <c r="R87" s="194"/>
      <c r="S87" s="195"/>
      <c r="T87" s="133"/>
      <c r="U87" s="134"/>
      <c r="V87" s="196"/>
      <c r="W87" s="133"/>
      <c r="X87" s="197"/>
      <c r="Y87" s="133"/>
      <c r="Z87" s="134"/>
      <c r="AA87" s="133"/>
      <c r="AB87" s="134"/>
      <c r="AD87" s="39">
        <f t="shared" si="0"/>
        <v>0</v>
      </c>
    </row>
    <row r="88" spans="1:30" ht="13.5" thickBot="1">
      <c r="A88" s="40">
        <v>84</v>
      </c>
      <c r="B88" s="75"/>
      <c r="C88" s="135"/>
      <c r="D88" s="107"/>
      <c r="E88" s="134"/>
      <c r="F88" s="133"/>
      <c r="G88" s="190"/>
      <c r="H88" s="191"/>
      <c r="I88" s="192"/>
      <c r="J88" s="191"/>
      <c r="K88" s="200"/>
      <c r="L88" s="200"/>
      <c r="M88" s="133"/>
      <c r="N88" s="134"/>
      <c r="O88" s="133"/>
      <c r="P88" s="134"/>
      <c r="Q88" s="133"/>
      <c r="R88" s="194"/>
      <c r="S88" s="195"/>
      <c r="T88" s="133"/>
      <c r="U88" s="134"/>
      <c r="V88" s="196"/>
      <c r="W88" s="133"/>
      <c r="X88" s="197"/>
      <c r="Y88" s="133"/>
      <c r="Z88" s="134"/>
      <c r="AA88" s="133"/>
      <c r="AB88" s="134"/>
      <c r="AD88" s="39">
        <f t="shared" si="0"/>
        <v>0</v>
      </c>
    </row>
    <row r="89" spans="4:8" ht="12.75">
      <c r="D89" s="51"/>
      <c r="E89" s="51"/>
      <c r="F89" s="52"/>
      <c r="G89" s="52"/>
      <c r="H89" s="52"/>
    </row>
    <row r="90" spans="4:8" ht="12.75">
      <c r="D90" s="51"/>
      <c r="E90" s="51"/>
      <c r="F90" s="52"/>
      <c r="G90" s="52"/>
      <c r="H90" s="52"/>
    </row>
    <row r="91" spans="4:5" ht="12.75">
      <c r="D91" s="51"/>
      <c r="E91" s="51"/>
    </row>
    <row r="93" spans="2:3" ht="12.75">
      <c r="B93" s="36"/>
      <c r="C93" s="36"/>
    </row>
    <row r="95" spans="2:3" ht="12.75">
      <c r="B95" s="2"/>
      <c r="C95" s="2"/>
    </row>
    <row r="96" spans="2:3" ht="12.75">
      <c r="B96" s="36"/>
      <c r="C96" s="36"/>
    </row>
    <row r="97" spans="2:3" ht="12.75">
      <c r="B97" s="2"/>
      <c r="C97" s="2"/>
    </row>
    <row r="98" spans="2:3" ht="12.75">
      <c r="B98" s="36"/>
      <c r="C98" s="36"/>
    </row>
    <row r="99" spans="2:3" ht="12.75">
      <c r="B99" s="2"/>
      <c r="C99" s="2"/>
    </row>
    <row r="101" spans="2:3" ht="12.75">
      <c r="B101" s="2"/>
      <c r="C101" s="2"/>
    </row>
    <row r="104" spans="2:3" ht="12.75">
      <c r="B104" s="2"/>
      <c r="C104" s="2"/>
    </row>
    <row r="105" spans="2:3" ht="12.75">
      <c r="B105" s="36"/>
      <c r="C105" s="36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M23" sqref="M23"/>
    </sheetView>
  </sheetViews>
  <sheetFormatPr defaultColWidth="9.00390625" defaultRowHeight="12.75"/>
  <cols>
    <col min="2" max="2" width="23.875" style="0" customWidth="1"/>
    <col min="3" max="3" width="9.25390625" style="0" customWidth="1"/>
  </cols>
  <sheetData>
    <row r="1" spans="1:16" ht="12.75">
      <c r="A1" t="s">
        <v>7</v>
      </c>
      <c r="B1" t="s">
        <v>26</v>
      </c>
      <c r="C1" t="s">
        <v>27</v>
      </c>
      <c r="D1" t="s">
        <v>101</v>
      </c>
      <c r="E1" t="s">
        <v>102</v>
      </c>
      <c r="F1" t="s">
        <v>33</v>
      </c>
      <c r="G1" t="s">
        <v>35</v>
      </c>
      <c r="H1" t="s">
        <v>34</v>
      </c>
      <c r="I1" t="s">
        <v>35</v>
      </c>
      <c r="P1" t="s">
        <v>28</v>
      </c>
    </row>
    <row r="2" spans="2:16" ht="12.75">
      <c r="B2" s="162" t="s">
        <v>4</v>
      </c>
      <c r="C2" s="162">
        <v>0.75</v>
      </c>
      <c r="D2" s="162">
        <v>1</v>
      </c>
      <c r="E2" s="162">
        <v>1</v>
      </c>
      <c r="F2" s="162">
        <v>1.5</v>
      </c>
      <c r="G2" s="162">
        <v>0.75</v>
      </c>
      <c r="H2" s="162">
        <v>2</v>
      </c>
      <c r="I2" s="162">
        <v>1.5</v>
      </c>
      <c r="J2" s="162"/>
      <c r="K2" s="162"/>
      <c r="L2" s="162"/>
      <c r="M2" s="162"/>
      <c r="N2" s="162"/>
      <c r="O2" s="162"/>
      <c r="P2" s="162"/>
    </row>
    <row r="3" spans="2:16" ht="12.75">
      <c r="B3" s="163" t="s">
        <v>6</v>
      </c>
      <c r="C3" s="163">
        <v>21</v>
      </c>
      <c r="D3" s="163">
        <v>23</v>
      </c>
      <c r="E3" s="163">
        <v>45</v>
      </c>
      <c r="F3" s="163">
        <v>43</v>
      </c>
      <c r="G3" s="163">
        <v>32</v>
      </c>
      <c r="H3" s="163">
        <v>49</v>
      </c>
      <c r="I3" s="163"/>
      <c r="J3" s="163"/>
      <c r="K3" s="163"/>
      <c r="L3" s="163"/>
      <c r="M3" s="163"/>
      <c r="N3" s="163"/>
      <c r="O3" s="163"/>
      <c r="P3" s="163"/>
    </row>
    <row r="4" spans="2:16" ht="12.75">
      <c r="B4" s="165" t="s">
        <v>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>
      <c r="A5">
        <v>1</v>
      </c>
      <c r="B5" s="243" t="s">
        <v>14</v>
      </c>
      <c r="C5" s="166">
        <f>0</f>
        <v>0</v>
      </c>
      <c r="D5" s="166">
        <v>58</v>
      </c>
      <c r="E5" s="166">
        <f>35+32+31+28</f>
        <v>126</v>
      </c>
      <c r="F5" s="166">
        <f>(35+33+30+27)*$F$2</f>
        <v>187.5</v>
      </c>
      <c r="G5" s="166">
        <f>(29+27+24+23)*G2</f>
        <v>77.25</v>
      </c>
      <c r="H5" s="166">
        <f>(32+28+25+24)*2</f>
        <v>218</v>
      </c>
      <c r="I5" s="166"/>
      <c r="J5" s="166"/>
      <c r="K5" s="166"/>
      <c r="L5" s="166"/>
      <c r="M5" s="166"/>
      <c r="N5" s="166"/>
      <c r="O5" s="166"/>
      <c r="P5" s="245">
        <f aca="true" t="shared" si="0" ref="P5:P16">MAX($C5,$G5)+MAX($D5,$E5)+MAX($F5,$I5)+$H5</f>
        <v>608.75</v>
      </c>
    </row>
    <row r="6" spans="1:16" ht="12.75">
      <c r="A6">
        <v>2</v>
      </c>
      <c r="B6" s="244" t="s">
        <v>13</v>
      </c>
      <c r="C6" s="166">
        <f>50*$C$2</f>
        <v>37.5</v>
      </c>
      <c r="D6" s="166">
        <v>53</v>
      </c>
      <c r="E6" s="166">
        <v>115</v>
      </c>
      <c r="F6" s="166">
        <f>(42+36+32)*$F$2</f>
        <v>165</v>
      </c>
      <c r="G6" s="166">
        <f>(32+30+22+15)*G2</f>
        <v>74.25</v>
      </c>
      <c r="H6" s="166">
        <f>(37+34+31)*2</f>
        <v>204</v>
      </c>
      <c r="I6" s="166"/>
      <c r="J6" s="166"/>
      <c r="K6" s="166"/>
      <c r="L6" s="166"/>
      <c r="M6" s="166"/>
      <c r="N6" s="166"/>
      <c r="O6" s="166"/>
      <c r="P6" s="245">
        <f t="shared" si="0"/>
        <v>558.25</v>
      </c>
    </row>
    <row r="7" spans="1:16" ht="12.75">
      <c r="A7">
        <v>3</v>
      </c>
      <c r="B7" s="244" t="s">
        <v>18</v>
      </c>
      <c r="C7" s="166">
        <f>57*C2</f>
        <v>42.75</v>
      </c>
      <c r="D7" s="166">
        <v>61</v>
      </c>
      <c r="E7" s="166">
        <v>151</v>
      </c>
      <c r="F7" s="166">
        <f>(41+37+21)*$F$2</f>
        <v>148.5</v>
      </c>
      <c r="G7" s="166">
        <v>0</v>
      </c>
      <c r="H7" s="166">
        <f>(36+35+5+1)*2</f>
        <v>154</v>
      </c>
      <c r="I7" s="166"/>
      <c r="J7" s="166"/>
      <c r="K7" s="166"/>
      <c r="L7" s="166"/>
      <c r="M7" s="166"/>
      <c r="N7" s="166"/>
      <c r="O7" s="166"/>
      <c r="P7" s="245">
        <f t="shared" si="0"/>
        <v>496.25</v>
      </c>
    </row>
    <row r="8" spans="1:16" ht="12.75">
      <c r="A8">
        <v>4</v>
      </c>
      <c r="B8" s="167" t="s">
        <v>17</v>
      </c>
      <c r="C8" s="166">
        <f>35*0.75</f>
        <v>26.25</v>
      </c>
      <c r="D8" s="166">
        <v>37</v>
      </c>
      <c r="E8" s="166">
        <f>40+37+19+1</f>
        <v>97</v>
      </c>
      <c r="F8" s="166">
        <f>(40+23+10)*$F$2</f>
        <v>109.5</v>
      </c>
      <c r="G8" s="166">
        <f>(28+17+13)*G2</f>
        <v>43.5</v>
      </c>
      <c r="H8" s="166">
        <f>(33+29+18+2)*2</f>
        <v>164</v>
      </c>
      <c r="I8" s="166"/>
      <c r="J8" s="166"/>
      <c r="K8" s="166"/>
      <c r="L8" s="166"/>
      <c r="M8" s="166"/>
      <c r="N8" s="166"/>
      <c r="O8" s="166"/>
      <c r="P8" s="166">
        <f t="shared" si="0"/>
        <v>414</v>
      </c>
    </row>
    <row r="9" spans="1:16" ht="12.75">
      <c r="A9">
        <v>5</v>
      </c>
      <c r="B9" s="167" t="s">
        <v>16</v>
      </c>
      <c r="C9" s="166">
        <v>0</v>
      </c>
      <c r="D9" s="166">
        <v>0</v>
      </c>
      <c r="E9" s="166">
        <f>37+33</f>
        <v>70</v>
      </c>
      <c r="F9" s="166">
        <f>(29+28+26+24)*$F$2</f>
        <v>160.5</v>
      </c>
      <c r="G9" s="166">
        <f>(25+18+16+8)*G2</f>
        <v>50.25</v>
      </c>
      <c r="H9" s="166">
        <f>(14+12+7+1)*2</f>
        <v>68</v>
      </c>
      <c r="I9" s="166"/>
      <c r="J9" s="166"/>
      <c r="K9" s="166"/>
      <c r="L9" s="166"/>
      <c r="M9" s="166"/>
      <c r="N9" s="166"/>
      <c r="O9" s="166"/>
      <c r="P9" s="166">
        <f t="shared" si="0"/>
        <v>348.75</v>
      </c>
    </row>
    <row r="10" spans="1:16" ht="12.75">
      <c r="A10">
        <v>6</v>
      </c>
      <c r="B10" s="169" t="s">
        <v>25</v>
      </c>
      <c r="C10" s="166">
        <f>0.75*34</f>
        <v>25.5</v>
      </c>
      <c r="D10" s="166">
        <v>28</v>
      </c>
      <c r="E10" s="166">
        <v>55</v>
      </c>
      <c r="F10" s="166">
        <f>(39+11+12)*$F$2</f>
        <v>93</v>
      </c>
      <c r="G10" s="166">
        <f>(31+10)*$G$2</f>
        <v>30.75</v>
      </c>
      <c r="H10" s="166">
        <f>(38+9+1+1)*2</f>
        <v>98</v>
      </c>
      <c r="I10" s="166"/>
      <c r="J10" s="166"/>
      <c r="K10" s="166"/>
      <c r="L10" s="166"/>
      <c r="M10" s="166"/>
      <c r="N10" s="166"/>
      <c r="O10" s="166"/>
      <c r="P10" s="166">
        <f t="shared" si="0"/>
        <v>276.75</v>
      </c>
    </row>
    <row r="11" spans="1:16" ht="12.75">
      <c r="A11">
        <v>7</v>
      </c>
      <c r="B11" s="168" t="s">
        <v>19</v>
      </c>
      <c r="C11" s="166">
        <v>0</v>
      </c>
      <c r="D11" s="166">
        <v>0</v>
      </c>
      <c r="E11" s="166">
        <f>25+24+18+14</f>
        <v>81</v>
      </c>
      <c r="F11" s="166">
        <f>(19+18+16+5)*$F$2</f>
        <v>87</v>
      </c>
      <c r="G11" s="166">
        <v>0</v>
      </c>
      <c r="H11" s="166">
        <f>(20+17+4+3)*2</f>
        <v>88</v>
      </c>
      <c r="I11" s="166"/>
      <c r="J11" s="166"/>
      <c r="K11" s="166"/>
      <c r="L11" s="166"/>
      <c r="M11" s="166"/>
      <c r="N11" s="166"/>
      <c r="O11" s="166"/>
      <c r="P11" s="166">
        <f t="shared" si="0"/>
        <v>256</v>
      </c>
    </row>
    <row r="12" spans="1:16" ht="12.75">
      <c r="A12">
        <v>8</v>
      </c>
      <c r="B12" s="168" t="s">
        <v>23</v>
      </c>
      <c r="C12" s="166">
        <f>19*0.75</f>
        <v>14.25</v>
      </c>
      <c r="D12" s="166">
        <v>0</v>
      </c>
      <c r="E12" s="231">
        <f>22+16+17+12</f>
        <v>67</v>
      </c>
      <c r="F12" s="166">
        <f>(20+14+7)*$F$2</f>
        <v>61.5</v>
      </c>
      <c r="G12" s="166">
        <f>(11+7+4)*G4</f>
        <v>0</v>
      </c>
      <c r="H12" s="166">
        <f>(22+16+13)*2</f>
        <v>102</v>
      </c>
      <c r="I12" s="166"/>
      <c r="J12" s="166"/>
      <c r="K12" s="166"/>
      <c r="L12" s="166"/>
      <c r="M12" s="166"/>
      <c r="N12" s="166"/>
      <c r="O12" s="166"/>
      <c r="P12" s="166">
        <f t="shared" si="0"/>
        <v>244.75</v>
      </c>
    </row>
    <row r="13" spans="1:16" ht="12.75">
      <c r="A13">
        <v>9</v>
      </c>
      <c r="B13" s="169" t="s">
        <v>12</v>
      </c>
      <c r="C13" s="166">
        <f>0.75*11</f>
        <v>8.25</v>
      </c>
      <c r="D13" s="166">
        <v>9</v>
      </c>
      <c r="E13" s="166">
        <f>26+9+8+7</f>
        <v>50</v>
      </c>
      <c r="F13" s="166">
        <f>(34+8+4+3)*$F$2</f>
        <v>73.5</v>
      </c>
      <c r="G13" s="166">
        <f>(26+9+6+5)*G3</f>
        <v>1472</v>
      </c>
      <c r="H13" s="166">
        <f>(26+3)*2</f>
        <v>58</v>
      </c>
      <c r="I13" s="166"/>
      <c r="J13" s="166"/>
      <c r="K13" s="166"/>
      <c r="L13" s="166"/>
      <c r="M13" s="166"/>
      <c r="N13" s="166"/>
      <c r="O13" s="166"/>
      <c r="P13" s="166">
        <f t="shared" si="0"/>
        <v>1653.5</v>
      </c>
    </row>
    <row r="14" spans="1:16" ht="12.75">
      <c r="A14">
        <v>10</v>
      </c>
      <c r="B14" s="168" t="s">
        <v>15</v>
      </c>
      <c r="C14" s="166">
        <v>0</v>
      </c>
      <c r="D14" s="166">
        <v>19</v>
      </c>
      <c r="E14" s="166">
        <v>0</v>
      </c>
      <c r="F14" s="166">
        <f>(31+9+1)*$F$2</f>
        <v>61.5</v>
      </c>
      <c r="G14" s="166">
        <v>0</v>
      </c>
      <c r="H14" s="166">
        <f>(30+27)*2</f>
        <v>114</v>
      </c>
      <c r="I14" s="166"/>
      <c r="J14" s="166"/>
      <c r="K14" s="166"/>
      <c r="L14" s="166"/>
      <c r="M14" s="166"/>
      <c r="N14" s="166"/>
      <c r="O14" s="166"/>
      <c r="P14" s="166">
        <f t="shared" si="0"/>
        <v>194.5</v>
      </c>
    </row>
    <row r="15" spans="1:16" ht="12.75">
      <c r="A15">
        <v>11</v>
      </c>
      <c r="B15" s="242" t="s">
        <v>31</v>
      </c>
      <c r="C15" s="166">
        <f>0.75*18</f>
        <v>13.5</v>
      </c>
      <c r="D15" s="166">
        <v>8</v>
      </c>
      <c r="E15" s="166">
        <v>43</v>
      </c>
      <c r="F15" s="166">
        <f>(38)*$F$2</f>
        <v>57</v>
      </c>
      <c r="G15" s="166">
        <v>0</v>
      </c>
      <c r="H15" s="166">
        <f>2*19</f>
        <v>38</v>
      </c>
      <c r="I15" s="166"/>
      <c r="J15" s="166"/>
      <c r="K15" s="166"/>
      <c r="L15" s="166"/>
      <c r="M15" s="166"/>
      <c r="N15" s="166"/>
      <c r="O15" s="166"/>
      <c r="P15" s="166">
        <f t="shared" si="0"/>
        <v>151.5</v>
      </c>
    </row>
    <row r="16" spans="1:16" ht="12.75">
      <c r="A16">
        <v>12</v>
      </c>
      <c r="B16" s="168" t="s">
        <v>24</v>
      </c>
      <c r="C16" s="166">
        <v>0</v>
      </c>
      <c r="D16" s="166">
        <v>0</v>
      </c>
      <c r="E16" s="166">
        <v>4</v>
      </c>
      <c r="F16" s="166">
        <f>(0)*$F$2</f>
        <v>0</v>
      </c>
      <c r="G16" s="166">
        <v>0</v>
      </c>
      <c r="H16" s="166">
        <f>(15+1)*2</f>
        <v>32</v>
      </c>
      <c r="I16" s="166"/>
      <c r="J16" s="166"/>
      <c r="K16" s="166"/>
      <c r="L16" s="166"/>
      <c r="M16" s="166"/>
      <c r="N16" s="166"/>
      <c r="O16" s="166"/>
      <c r="P16" s="166">
        <f t="shared" si="0"/>
        <v>36</v>
      </c>
    </row>
    <row r="17" ht="12.75">
      <c r="B17" s="41"/>
    </row>
    <row r="18" spans="1:2" ht="12.75">
      <c r="A18" s="215" t="s">
        <v>43</v>
      </c>
      <c r="B18" s="216"/>
    </row>
    <row r="19" spans="2:4" ht="12.75">
      <c r="B19" s="41"/>
      <c r="D19" t="s">
        <v>42</v>
      </c>
    </row>
    <row r="20" spans="1:12" ht="12.75">
      <c r="A20">
        <v>1</v>
      </c>
      <c r="B20" s="233" t="s">
        <v>14</v>
      </c>
      <c r="C20" s="212"/>
      <c r="D20" s="236">
        <f aca="true" t="shared" si="1" ref="D20:D25">MAX($C20,$G20)+MAX($D20,$E20)+MAX($F20,$I20)+$H20</f>
        <v>608.75</v>
      </c>
      <c r="L20" s="2"/>
    </row>
    <row r="21" spans="1:12" ht="12.75">
      <c r="A21">
        <v>2</v>
      </c>
      <c r="B21" s="234" t="s">
        <v>13</v>
      </c>
      <c r="D21" s="236">
        <f t="shared" si="1"/>
        <v>558.25</v>
      </c>
      <c r="L21" s="2"/>
    </row>
    <row r="22" spans="1:12" ht="12.75">
      <c r="A22">
        <v>3</v>
      </c>
      <c r="B22" s="234" t="s">
        <v>18</v>
      </c>
      <c r="C22" s="212"/>
      <c r="D22" s="236">
        <f t="shared" si="1"/>
        <v>496.25</v>
      </c>
      <c r="L22" s="2"/>
    </row>
    <row r="23" spans="1:12" ht="12.75">
      <c r="A23">
        <v>4</v>
      </c>
      <c r="B23" s="235" t="s">
        <v>17</v>
      </c>
      <c r="C23" s="212"/>
      <c r="D23" s="236">
        <f t="shared" si="1"/>
        <v>414</v>
      </c>
      <c r="L23" s="2"/>
    </row>
    <row r="24" spans="1:12" ht="12.75">
      <c r="A24">
        <v>5</v>
      </c>
      <c r="B24" s="235" t="s">
        <v>16</v>
      </c>
      <c r="D24" s="236">
        <f t="shared" si="1"/>
        <v>348.75</v>
      </c>
      <c r="L24" s="2"/>
    </row>
    <row r="25" spans="1:12" ht="12.75">
      <c r="A25">
        <v>6</v>
      </c>
      <c r="B25" s="233" t="s">
        <v>25</v>
      </c>
      <c r="D25" s="236">
        <f t="shared" si="1"/>
        <v>276.75</v>
      </c>
      <c r="L25" s="2"/>
    </row>
    <row r="26" spans="2:4" ht="12.75">
      <c r="B26" s="213"/>
      <c r="C26" s="212"/>
      <c r="D26" s="212"/>
    </row>
    <row r="27" spans="2:4" ht="12.75">
      <c r="B27" s="214"/>
      <c r="C27" s="212"/>
      <c r="D27" s="212"/>
    </row>
    <row r="28" ht="12.75">
      <c r="B28" s="151"/>
    </row>
    <row r="29" ht="12.75">
      <c r="B29" s="43"/>
    </row>
    <row r="31" ht="12.75">
      <c r="B31" s="41"/>
    </row>
    <row r="33" ht="12.75">
      <c r="B33" s="41"/>
    </row>
    <row r="34" ht="12.75">
      <c r="B34" s="109"/>
    </row>
    <row r="35" ht="12.75">
      <c r="B35" s="111"/>
    </row>
    <row r="36" ht="12.75">
      <c r="B36" s="135"/>
    </row>
    <row r="37" ht="12.75">
      <c r="B37" s="152"/>
    </row>
    <row r="38" ht="12.75">
      <c r="B38" s="41"/>
    </row>
    <row r="39" ht="12.75">
      <c r="B39" s="135"/>
    </row>
    <row r="41" ht="12.75">
      <c r="B41" s="110"/>
    </row>
    <row r="42" ht="12.75">
      <c r="B42" s="44"/>
    </row>
    <row r="43" ht="12.75">
      <c r="B43" s="151"/>
    </row>
    <row r="44" ht="12.75">
      <c r="B44" s="15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3" width="39.75390625" style="0" customWidth="1"/>
  </cols>
  <sheetData>
    <row r="1" spans="1:5" ht="12.75">
      <c r="A1" t="s">
        <v>37</v>
      </c>
      <c r="E1" t="s">
        <v>38</v>
      </c>
    </row>
    <row r="2" ht="13.5" thickBot="1"/>
    <row r="3" spans="1:5" ht="12.75">
      <c r="A3">
        <v>1</v>
      </c>
      <c r="B3" s="206" t="s">
        <v>47</v>
      </c>
      <c r="C3" s="202" t="s">
        <v>25</v>
      </c>
      <c r="E3">
        <v>250.75</v>
      </c>
    </row>
    <row r="5" spans="1:5" ht="12.75">
      <c r="A5">
        <v>2</v>
      </c>
      <c r="B5" s="164" t="s">
        <v>96</v>
      </c>
      <c r="C5" s="201" t="s">
        <v>51</v>
      </c>
      <c r="E5">
        <v>202.25</v>
      </c>
    </row>
    <row r="7" spans="1:5" ht="12.75">
      <c r="A7">
        <v>3</v>
      </c>
      <c r="B7" s="164" t="s">
        <v>49</v>
      </c>
      <c r="C7" s="201" t="s">
        <v>31</v>
      </c>
      <c r="E7" s="218">
        <f>Indywidualny!AD15</f>
        <v>178.5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43.25390625" style="0" customWidth="1"/>
    <col min="3" max="3" width="23.00390625" style="0" customWidth="1"/>
  </cols>
  <sheetData>
    <row r="1" ht="12.75">
      <c r="A1" t="s">
        <v>39</v>
      </c>
    </row>
    <row r="2" spans="1:4" ht="12.75">
      <c r="A2" t="s">
        <v>40</v>
      </c>
      <c r="D2" t="s">
        <v>38</v>
      </c>
    </row>
    <row r="4" spans="1:4" ht="12.75">
      <c r="A4">
        <v>1</v>
      </c>
      <c r="B4" s="63" t="s">
        <v>21</v>
      </c>
      <c r="C4" s="43" t="s">
        <v>13</v>
      </c>
      <c r="D4">
        <v>247.5</v>
      </c>
    </row>
    <row r="6" spans="1:4" ht="12.75">
      <c r="A6">
        <v>2</v>
      </c>
      <c r="B6" s="103" t="s">
        <v>30</v>
      </c>
      <c r="C6" s="110" t="s">
        <v>13</v>
      </c>
      <c r="D6" s="218">
        <f>Indywidualny!AD9</f>
        <v>222</v>
      </c>
    </row>
    <row r="8" spans="1:4" ht="12.75">
      <c r="A8">
        <v>3</v>
      </c>
      <c r="B8" s="71" t="s">
        <v>53</v>
      </c>
      <c r="C8" s="110" t="s">
        <v>13</v>
      </c>
      <c r="D8">
        <v>178.5</v>
      </c>
    </row>
    <row r="10" ht="12.75">
      <c r="A10" t="s">
        <v>41</v>
      </c>
    </row>
    <row r="12" spans="1:4" ht="12.75">
      <c r="A12">
        <v>1</v>
      </c>
      <c r="B12" s="110" t="s">
        <v>13</v>
      </c>
      <c r="D12" s="218">
        <f>Indywidualny!AD8+Indywidualny!AD9</f>
        <v>469.5</v>
      </c>
    </row>
    <row r="13" spans="1:4" ht="12.75">
      <c r="A13">
        <v>2</v>
      </c>
      <c r="B13" s="219" t="s">
        <v>16</v>
      </c>
      <c r="D13" s="218">
        <f>Indywidualny!AD22+Indywidualny!AD26</f>
        <v>254.5</v>
      </c>
    </row>
    <row r="14" spans="1:4" ht="12.75">
      <c r="A14">
        <v>3</v>
      </c>
      <c r="B14" s="110" t="s">
        <v>14</v>
      </c>
      <c r="D14" s="218">
        <f>Indywidualny!AD21+Indywidualny!AD31</f>
        <v>245.75</v>
      </c>
    </row>
    <row r="15" spans="1:4" ht="12.75">
      <c r="A15">
        <v>4</v>
      </c>
      <c r="B15" s="219" t="s">
        <v>12</v>
      </c>
      <c r="D15" s="218">
        <f>Indywidualny!AD17+Indywidualny!AD48</f>
        <v>190</v>
      </c>
    </row>
    <row r="16" spans="1:4" ht="12.75">
      <c r="A16">
        <v>5</v>
      </c>
      <c r="B16" s="219" t="s">
        <v>25</v>
      </c>
      <c r="D16" s="218">
        <f>Indywidualny!AD40+Indywidualny!AD43</f>
        <v>114</v>
      </c>
    </row>
    <row r="19" ht="12.75">
      <c r="B19" s="219"/>
    </row>
    <row r="20" ht="12.75">
      <c r="B20" s="219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41.25390625" style="0" customWidth="1"/>
    <col min="3" max="3" width="26.875" style="0" customWidth="1"/>
  </cols>
  <sheetData>
    <row r="1" spans="1:4" ht="12.75">
      <c r="A1" t="s">
        <v>40</v>
      </c>
      <c r="D1" t="s">
        <v>42</v>
      </c>
    </row>
    <row r="3" spans="1:4" ht="12.75">
      <c r="A3">
        <v>1</v>
      </c>
      <c r="B3" s="208" t="s">
        <v>54</v>
      </c>
      <c r="C3" s="203" t="s">
        <v>12</v>
      </c>
      <c r="D3" s="218">
        <f>Indywidualny!AD17</f>
        <v>168.5</v>
      </c>
    </row>
    <row r="4" ht="12.75">
      <c r="B4" s="209"/>
    </row>
    <row r="5" spans="1:4" ht="12.75">
      <c r="A5">
        <v>2</v>
      </c>
      <c r="B5" s="210" t="s">
        <v>66</v>
      </c>
      <c r="C5" s="204" t="s">
        <v>14</v>
      </c>
      <c r="D5" s="218">
        <f>Indywidualny!AD19</f>
        <v>164.25</v>
      </c>
    </row>
    <row r="6" ht="12.75">
      <c r="B6" s="209"/>
    </row>
    <row r="7" spans="1:4" ht="12.75">
      <c r="A7">
        <v>3</v>
      </c>
      <c r="B7" s="207" t="str">
        <f>Indywidualny!B20</f>
        <v>Targos Daria 05, Hochtaubel Zofia 04</v>
      </c>
      <c r="C7" s="203" t="s">
        <v>16</v>
      </c>
      <c r="D7" s="218">
        <f>Indywidualny!AD20</f>
        <v>163.25</v>
      </c>
    </row>
    <row r="9" ht="12.75">
      <c r="A9" t="s">
        <v>41</v>
      </c>
    </row>
    <row r="11" spans="1:4" ht="12.75">
      <c r="A11">
        <v>1</v>
      </c>
      <c r="B11" s="204" t="s">
        <v>14</v>
      </c>
      <c r="D11" s="218">
        <f>Indywidualny!AD17+Indywidualny!AD21</f>
        <v>318.75</v>
      </c>
    </row>
    <row r="12" spans="1:4" ht="12.75">
      <c r="A12">
        <v>2</v>
      </c>
      <c r="B12" s="205" t="s">
        <v>17</v>
      </c>
      <c r="D12" s="218">
        <f>Indywidualny!AD21+Indywidualny!AD29</f>
        <v>251.75</v>
      </c>
    </row>
    <row r="13" spans="1:4" ht="12.75">
      <c r="A13">
        <v>3</v>
      </c>
      <c r="B13" s="203" t="s">
        <v>12</v>
      </c>
      <c r="D13" s="218">
        <f>Indywidualny!AD17+Indywidualny!AD46</f>
        <v>201.5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Maciej Szaryński</cp:lastModifiedBy>
  <dcterms:created xsi:type="dcterms:W3CDTF">2010-05-24T08:42:17Z</dcterms:created>
  <dcterms:modified xsi:type="dcterms:W3CDTF">2018-07-07T15:00:58Z</dcterms:modified>
  <cp:category/>
  <cp:version/>
  <cp:contentType/>
  <cp:contentStatus/>
</cp:coreProperties>
</file>